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075" windowHeight="7530" tabRatio="825" activeTab="0"/>
  </bookViews>
  <sheets>
    <sheet name="BIỂU 6" sheetId="1" r:id="rId1"/>
    <sheet name="Biểu 7" sheetId="2" r:id="rId2"/>
  </sheets>
  <definedNames>
    <definedName name="_xlnm.Print_Area" localSheetId="0">'BIỂU 6'!$A$1:$S$100</definedName>
    <definedName name="_xlnm.Print_Area" localSheetId="1">'Biểu 7'!$A$1:$T$99</definedName>
  </definedNames>
  <calcPr fullCalcOnLoad="1"/>
</workbook>
</file>

<file path=xl/sharedStrings.xml><?xml version="1.0" encoding="utf-8"?>
<sst xmlns="http://schemas.openxmlformats.org/spreadsheetml/2006/main" count="771" uniqueCount="213">
  <si>
    <t>I</t>
  </si>
  <si>
    <t>II</t>
  </si>
  <si>
    <t>Đơn vị tính: Việc</t>
  </si>
  <si>
    <t>III</t>
  </si>
  <si>
    <t>Ngày nhận báo cáo:……….…………………</t>
  </si>
  <si>
    <t>1</t>
  </si>
  <si>
    <t>2</t>
  </si>
  <si>
    <t>3</t>
  </si>
  <si>
    <t>4</t>
  </si>
  <si>
    <t xml:space="preserve"> KẾT QUẢ THI HÀNH ÁN DÂN SỰ TÍNH BẰNG VIỆC</t>
  </si>
  <si>
    <t>IV</t>
  </si>
  <si>
    <t>Tổng số phải thi hành</t>
  </si>
  <si>
    <t>Ủy thác thi hành án</t>
  </si>
  <si>
    <t>Chưa có điều kiện thi hành</t>
  </si>
  <si>
    <t xml:space="preserve">Đơn vị báo cáo: </t>
  </si>
  <si>
    <t>Đơn vị  nhận báo cáo:</t>
  </si>
  <si>
    <t>Người lập biểu</t>
  </si>
  <si>
    <t>12</t>
  </si>
  <si>
    <t>10</t>
  </si>
  <si>
    <t>5</t>
  </si>
  <si>
    <t>6</t>
  </si>
  <si>
    <t>7</t>
  </si>
  <si>
    <t>8</t>
  </si>
  <si>
    <t>CHIA THEO CƠ QUAN THI HÀNH ÁN VÀ CHẤP HÀNH VIÊN</t>
  </si>
  <si>
    <t>Biểu số: 06/TK-THA</t>
  </si>
  <si>
    <t>Tên đơn vị</t>
  </si>
  <si>
    <t>Tổng số thụ lý</t>
  </si>
  <si>
    <t>Năm trước
chuyển sang</t>
  </si>
  <si>
    <t xml:space="preserve">Mới
thụ lý
</t>
  </si>
  <si>
    <t>9</t>
  </si>
  <si>
    <t>11</t>
  </si>
  <si>
    <t>13</t>
  </si>
  <si>
    <t>14</t>
  </si>
  <si>
    <t xml:space="preserve"> </t>
  </si>
  <si>
    <t>Ban hành theo TT số: 08/2015/TT-BTP</t>
  </si>
  <si>
    <t>ngày 26 tháng 6 năm 2015</t>
  </si>
  <si>
    <t>Đang thi hành</t>
  </si>
  <si>
    <t>Trường hợp khác</t>
  </si>
  <si>
    <t>Giảm thi hành án</t>
  </si>
  <si>
    <t>Tạm dừng THA để GQKN</t>
  </si>
  <si>
    <t>Tỷ lệ % (xong+Đình chỉ)/Có điều kiện*100%</t>
  </si>
  <si>
    <t>Đơn vị tính: 1.000đồng</t>
  </si>
  <si>
    <t>15</t>
  </si>
  <si>
    <t>16</t>
  </si>
  <si>
    <t>17</t>
  </si>
  <si>
    <t>18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</si>
  <si>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</si>
  <si>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</si>
  <si>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</si>
  <si>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</si>
  <si>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</si>
  <si>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</si>
  <si>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</si>
  <si>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</si>
  <si>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</si>
  <si>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Phạm Ngọc Khoa</t>
  </si>
  <si>
    <t>Nguyễn Văn Sửu</t>
  </si>
  <si>
    <t>Nguyễn Anh Thư</t>
  </si>
  <si>
    <t>Nguyễn Thanh Trọng</t>
  </si>
  <si>
    <t>Phạm Văn Minh</t>
  </si>
  <si>
    <t>Lương Thị Hạnh</t>
  </si>
  <si>
    <t>Vũ Văn Duy</t>
  </si>
  <si>
    <t>Nguyễn Văn Ký</t>
  </si>
  <si>
    <t>Ngô Văn Long</t>
  </si>
  <si>
    <t>Vũ Tuấn Anh</t>
  </si>
  <si>
    <t>Nguyễn Đình Kiên</t>
  </si>
  <si>
    <t>Nguyễn Văn Thái</t>
  </si>
  <si>
    <t>Đồng Văn Kiên</t>
  </si>
  <si>
    <t>Lê Thị Việt Hoa</t>
  </si>
  <si>
    <t>Trần Văn Thuật</t>
  </si>
  <si>
    <t>Đào Thị Thanh Hòa</t>
  </si>
  <si>
    <t>Đào Trung Hải</t>
  </si>
  <si>
    <t>Phạm Minh Loan</t>
  </si>
  <si>
    <t>Nguyễn Thị Thúy</t>
  </si>
  <si>
    <t>Trần Đình Quảng</t>
  </si>
  <si>
    <t>Đỗ Văn Dũng</t>
  </si>
  <si>
    <t>Nguyễn Tuấn Anh</t>
  </si>
  <si>
    <t>Vũ Công An</t>
  </si>
  <si>
    <t>Nguyễn Trường Sơn</t>
  </si>
  <si>
    <t>Nghiêm Quang Trung</t>
  </si>
  <si>
    <t>Nguyễn Tuấn Vũ</t>
  </si>
  <si>
    <t>Nguyễn Văn Quý</t>
  </si>
  <si>
    <t>Ngô Thị Len</t>
  </si>
  <si>
    <t>Nguyễn Thị Hoa Hồng</t>
  </si>
  <si>
    <t>Nguyễn Thị Điệp</t>
  </si>
  <si>
    <t>Phùng Văn Dương</t>
  </si>
  <si>
    <t>Nguyễn Lương Quân</t>
  </si>
  <si>
    <t>Nguyễn Mạnh Hà</t>
  </si>
  <si>
    <t>Hồ Đình Nam</t>
  </si>
  <si>
    <t>Lương Thanh Tùng</t>
  </si>
  <si>
    <t>Tiêu Thanh Bình</t>
  </si>
  <si>
    <t>Phùng Đức Chính</t>
  </si>
  <si>
    <t>Lê Hồng Suy</t>
  </si>
  <si>
    <t>Lê Trọng Nghĩa</t>
  </si>
  <si>
    <t>Cao Văn Lập</t>
  </si>
  <si>
    <t>Phạm Thị Bích Huệ</t>
  </si>
  <si>
    <t>Nguyễn Quang Vinh</t>
  </si>
  <si>
    <t>Bùi Ngọc Đoàn</t>
  </si>
  <si>
    <t>Nguyễn Văn Tiền</t>
  </si>
  <si>
    <t>Biểu số: 07/TK-THA</t>
  </si>
  <si>
    <t>Lệch</t>
  </si>
  <si>
    <t>Tổng cục THADS</t>
  </si>
  <si>
    <t>Cục Thi hành án dân sự tỉnh Hải Dương</t>
  </si>
  <si>
    <t>Tổng  cục THADS</t>
  </si>
  <si>
    <t>`</t>
  </si>
  <si>
    <t>Cục THADS tỉnh Hải Dương</t>
  </si>
  <si>
    <t>Dương Thị Hương</t>
  </si>
  <si>
    <t xml:space="preserve">
 Đào Trùng Dương</t>
  </si>
  <si>
    <t>Nguyễn Văn Thắng</t>
  </si>
  <si>
    <t>Đoàn Đình Chiến</t>
  </si>
  <si>
    <t>KT</t>
  </si>
  <si>
    <t xml:space="preserve"> KẾT QUẢ THI HÀNH ÁN DÂN SỰ TÍNH BẰNG TIỀN</t>
  </si>
  <si>
    <t>CHV: Nguyễn Tiến Hạnh</t>
  </si>
  <si>
    <t>CHV: Nguyễn Hữu Luân</t>
  </si>
  <si>
    <t>CHV: Vương Thanh Tùng</t>
  </si>
  <si>
    <t>CHV: Đồng Xuân Tới</t>
  </si>
  <si>
    <t>Nguyễn Thị Minh Nguyệt</t>
  </si>
  <si>
    <t>Nguyễn Văn Tuấn</t>
  </si>
  <si>
    <t>Tổng số</t>
  </si>
  <si>
    <t>Nguyễn Ngọc  Thịnh</t>
  </si>
  <si>
    <t xml:space="preserve">
 Nguyễn Ngọc Thịnh</t>
  </si>
  <si>
    <t>Phạm  Thị Bích Huệ</t>
  </si>
  <si>
    <t>PHÓ CỤC TRƯỞNG</t>
  </si>
  <si>
    <t>Vũ Đức Hân</t>
  </si>
  <si>
    <t>Nguyễn Hữu Luân</t>
  </si>
  <si>
    <t>Đồng Xuân Tới</t>
  </si>
  <si>
    <t>Bïi Ngäc ¶nh</t>
  </si>
  <si>
    <t>Hoµng ThÞ LÎ</t>
  </si>
  <si>
    <t>§µo M¹nh Hïng</t>
  </si>
  <si>
    <t>Vũ Thành Thuyết</t>
  </si>
  <si>
    <t>Đỗ Thành Trưởng</t>
  </si>
  <si>
    <t>Nguyễn Tiến Hạnh</t>
  </si>
  <si>
    <t>Vương Thanh Tùng</t>
  </si>
  <si>
    <t>Cục Thi hành án dân sự tỉnh</t>
  </si>
  <si>
    <t>đoàn đình chiến</t>
  </si>
  <si>
    <t>Chi cục Thi hành án dân sự  huyện Nam Sách</t>
  </si>
  <si>
    <t xml:space="preserve">Chi cục Thi hành án dân sự Kinh Môn </t>
  </si>
  <si>
    <t>Chi cục Thi hành án dân sự huyện Ninh Giang</t>
  </si>
  <si>
    <t>CHV Bïi Ngäc ¶nh</t>
  </si>
  <si>
    <t>CHV Hoµng ThÞ LÎ</t>
  </si>
  <si>
    <t>CHV Đào Mạnh Hïng</t>
  </si>
  <si>
    <t>CCTHADS huyệnThanh Miện</t>
  </si>
  <si>
    <t>CHV: Hà Quốc Hạnh</t>
  </si>
  <si>
    <t>CHV: Vũ Thành Thuyết</t>
  </si>
  <si>
    <t>CHV:Vũ Đức Hân</t>
  </si>
  <si>
    <t>CHV: Đỗ Thành Trưởng</t>
  </si>
  <si>
    <t>Chi cục Thi hành án dân sự huyện Bình Giang</t>
  </si>
  <si>
    <t>Chi cục Thi hành án dân sự TP Hải Dương</t>
  </si>
  <si>
    <t>Chi cục Thi hành án dân sự huyện Thanh Hà</t>
  </si>
  <si>
    <t>Chi cục Thi hành án dân sự huyện Tứ Kỳ</t>
  </si>
  <si>
    <t>Chi cục Thi hành án dân sự TX chí Linh</t>
  </si>
  <si>
    <t>Chi Cục THADS huyện Kim Thành</t>
  </si>
  <si>
    <t xml:space="preserve">Chi cục THADS huyện Cẩm Giàng </t>
  </si>
  <si>
    <t>Chi cục thanh miện</t>
  </si>
  <si>
    <t xml:space="preserve"> Hà Quốc Hạnh </t>
  </si>
  <si>
    <t>Chi cục Thi hành án dân sự  Chí Linh</t>
  </si>
  <si>
    <t>KT. CỤC TRƯỞNG</t>
  </si>
  <si>
    <t>2017 CSANG</t>
  </si>
  <si>
    <t>Đỗ Mạnh Tuân</t>
  </si>
  <si>
    <t>Phạm Tiến Quyết</t>
  </si>
  <si>
    <t>Phạm Văn Hùng</t>
  </si>
  <si>
    <t>Nguyễn Văn Xuân</t>
  </si>
  <si>
    <t>Nguyễn Thị Thái Linh</t>
  </si>
  <si>
    <t>Nguyễn Xuân Biển</t>
  </si>
  <si>
    <t>Cục THADS  rút lên thi hành</t>
  </si>
  <si>
    <t xml:space="preserve">
Tổng số chuyển
kỳ sau</t>
  </si>
  <si>
    <t xml:space="preserve">Tổng số
</t>
  </si>
  <si>
    <t>Chia ra:</t>
  </si>
  <si>
    <t>Có điều kiện thi hành</t>
  </si>
  <si>
    <t>Tổng số có điều kiện thi hành</t>
  </si>
  <si>
    <t>Thi hành
xong</t>
  </si>
  <si>
    <t>Đình chỉ
thi hành án</t>
  </si>
  <si>
    <t>Hoãn
thi hành án</t>
  </si>
  <si>
    <t>Tạm đình chỉ thi hành án</t>
  </si>
  <si>
    <t>A</t>
  </si>
  <si>
    <t>Bình Giang</t>
  </si>
  <si>
    <t xml:space="preserve">Cẩm Giàng </t>
  </si>
  <si>
    <t>Chí Linh</t>
  </si>
  <si>
    <t>Gia Lộc</t>
  </si>
  <si>
    <t>Hải Dương</t>
  </si>
  <si>
    <t>Kim Thành</t>
  </si>
  <si>
    <t xml:space="preserve">Kinh Môn </t>
  </si>
  <si>
    <t>Nam Sách</t>
  </si>
  <si>
    <t>Ninh Giang</t>
  </si>
  <si>
    <t>Bùi Ngọc Ảnh</t>
  </si>
  <si>
    <t>Hoàng Thị Lẻ</t>
  </si>
  <si>
    <t>Đào Mạnh Hùng</t>
  </si>
  <si>
    <t>Nguyễn Trọng Lân</t>
  </si>
  <si>
    <t>Thanh Hà</t>
  </si>
  <si>
    <t>Thanh Miện</t>
  </si>
  <si>
    <t>Hà Quốc Hạnh</t>
  </si>
  <si>
    <t>Tứ Kỳ</t>
  </si>
  <si>
    <t>Chưa có điều
 kiện hành</t>
  </si>
  <si>
    <t>Chí Linh</t>
  </si>
  <si>
    <t>Thanh miện</t>
  </si>
  <si>
    <t xml:space="preserve">Hà Quốc Hạnh </t>
  </si>
  <si>
    <t>8 tháng / năm 2018</t>
  </si>
  <si>
    <t>2017 csang</t>
  </si>
  <si>
    <t>Nguyễn T Minh Nguyệt</t>
  </si>
  <si>
    <t>CHV Nguyễn Tiến Hạnh</t>
  </si>
  <si>
    <t>CHV Nguyễn Hữu Luân</t>
  </si>
  <si>
    <t>CHV Đồng Xuân Tới</t>
  </si>
  <si>
    <t>CHV Vương Thanh Tùng</t>
  </si>
  <si>
    <t>CHV Vũ Quang Chung</t>
  </si>
  <si>
    <t>Nguyễn Thị Tình</t>
  </si>
  <si>
    <t xml:space="preserve"> Hải Dương, ngày 04  tháng 6  năm 2018</t>
  </si>
  <si>
    <t>Hải Dương, ngày 04 tháng 6 năm 2018</t>
  </si>
  <si>
    <t>Nguyễn Thị Mimh Nguyệt</t>
  </si>
  <si>
    <t>Cục Thi hành án 
dân  sự tỉnh</t>
  </si>
  <si>
    <t xml:space="preserve"> Nguyễn Tiến Hạnh</t>
  </si>
  <si>
    <t xml:space="preserve"> Vương Thanh Tùng</t>
  </si>
  <si>
    <t xml:space="preserve"> Vũ Quang Chung</t>
  </si>
  <si>
    <t>(Đã ký)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</si>
</sst>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#,##0;[Red]#,##0"/>
    <numFmt numFmtId="175" formatCode="m/d/yy;@"/>
    <numFmt numFmtId="176" formatCode="0.0%"/>
    <numFmt numFmtId="177" formatCode="0.000%"/>
    <numFmt numFmtId="178" formatCode="_(* #,##0.000_);_(* \(#,##0.000\);_(* &quot;-&quot;??_);_(@_)"/>
  </numFmts>
  <fonts count="73">
    <font>
      <sz val="10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48"/>
      <name val="Times New Roman"/>
      <family val="1"/>
    </font>
    <font>
      <b/>
      <sz val="12"/>
      <color indexed="48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b/>
      <i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.Vn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48"/>
      <name val="Times New Roman"/>
      <family val="1"/>
    </font>
    <font>
      <sz val="8"/>
      <color indexed="48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.5"/>
      <color theme="1"/>
      <name val="Times New Roman"/>
      <family val="1"/>
    </font>
    <font>
      <sz val="12.5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/>
      <protection locked="0"/>
    </xf>
    <xf numFmtId="172" fontId="24" fillId="0" borderId="0" xfId="42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/>
      <protection locked="0"/>
    </xf>
    <xf numFmtId="172" fontId="26" fillId="0" borderId="0" xfId="42" applyNumberFormat="1" applyFont="1" applyFill="1" applyAlignment="1" applyProtection="1">
      <alignment horizontal="center"/>
      <protection locked="0"/>
    </xf>
    <xf numFmtId="172" fontId="26" fillId="0" borderId="0" xfId="42" applyNumberFormat="1" applyFont="1" applyFill="1" applyBorder="1" applyAlignment="1" applyProtection="1">
      <alignment horizontal="center"/>
      <protection locked="0"/>
    </xf>
    <xf numFmtId="172" fontId="26" fillId="0" borderId="0" xfId="42" applyNumberFormat="1" applyFont="1" applyFill="1" applyAlignment="1" applyProtection="1">
      <alignment/>
      <protection locked="0"/>
    </xf>
    <xf numFmtId="172" fontId="28" fillId="0" borderId="0" xfId="42" applyNumberFormat="1" applyFont="1" applyFill="1" applyAlignment="1" applyProtection="1">
      <alignment/>
      <protection locked="0"/>
    </xf>
    <xf numFmtId="172" fontId="27" fillId="0" borderId="0" xfId="42" applyNumberFormat="1" applyFont="1" applyFill="1" applyAlignment="1" applyProtection="1">
      <alignment/>
      <protection locked="0"/>
    </xf>
    <xf numFmtId="172" fontId="23" fillId="0" borderId="0" xfId="42" applyNumberFormat="1" applyFont="1" applyFill="1" applyAlignment="1" applyProtection="1">
      <alignment vertical="center"/>
      <protection locked="0"/>
    </xf>
    <xf numFmtId="172" fontId="28" fillId="0" borderId="0" xfId="42" applyNumberFormat="1" applyFont="1" applyFill="1" applyAlignment="1" applyProtection="1">
      <alignment vertical="center"/>
      <protection locked="0"/>
    </xf>
    <xf numFmtId="172" fontId="27" fillId="0" borderId="0" xfId="42" applyNumberFormat="1" applyFont="1" applyFill="1" applyAlignment="1" applyProtection="1">
      <alignment vertical="center"/>
      <protection locked="0"/>
    </xf>
    <xf numFmtId="172" fontId="1" fillId="0" borderId="0" xfId="42" applyNumberFormat="1" applyFont="1" applyFill="1" applyAlignment="1" applyProtection="1">
      <alignment vertical="center"/>
      <protection locked="0"/>
    </xf>
    <xf numFmtId="172" fontId="30" fillId="0" borderId="0" xfId="42" applyNumberFormat="1" applyFont="1" applyFill="1" applyAlignment="1" applyProtection="1">
      <alignment/>
      <protection locked="0"/>
    </xf>
    <xf numFmtId="172" fontId="31" fillId="0" borderId="10" xfId="42" applyNumberFormat="1" applyFont="1" applyFill="1" applyBorder="1" applyAlignment="1" applyProtection="1">
      <alignment/>
      <protection locked="0"/>
    </xf>
    <xf numFmtId="172" fontId="31" fillId="0" borderId="0" xfId="42" applyNumberFormat="1" applyFont="1" applyFill="1" applyBorder="1" applyAlignment="1" applyProtection="1">
      <alignment horizontal="center"/>
      <protection locked="0"/>
    </xf>
    <xf numFmtId="172" fontId="32" fillId="0" borderId="0" xfId="42" applyNumberFormat="1" applyFont="1" applyFill="1" applyAlignment="1" applyProtection="1">
      <alignment horizontal="center"/>
      <protection locked="0"/>
    </xf>
    <xf numFmtId="0" fontId="23" fillId="0" borderId="0" xfId="42" applyNumberFormat="1" applyFont="1" applyFill="1" applyAlignment="1" applyProtection="1">
      <alignment/>
      <protection locked="0"/>
    </xf>
    <xf numFmtId="0" fontId="28" fillId="0" borderId="0" xfId="42" applyNumberFormat="1" applyFont="1" applyFill="1" applyAlignment="1" applyProtection="1">
      <alignment/>
      <protection locked="0"/>
    </xf>
    <xf numFmtId="0" fontId="23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 vertical="center"/>
      <protection locked="0"/>
    </xf>
    <xf numFmtId="49" fontId="21" fillId="0" borderId="0" xfId="42" applyNumberFormat="1" applyFont="1" applyFill="1" applyAlignment="1" applyProtection="1">
      <alignment vertical="center"/>
      <protection hidden="1"/>
    </xf>
    <xf numFmtId="49" fontId="24" fillId="0" borderId="0" xfId="42" applyNumberFormat="1" applyFont="1" applyFill="1" applyAlignment="1" applyProtection="1">
      <alignment vertical="center"/>
      <protection locked="0"/>
    </xf>
    <xf numFmtId="49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49" fontId="23" fillId="0" borderId="0" xfId="42" applyNumberFormat="1" applyFont="1" applyFill="1" applyAlignment="1" applyProtection="1">
      <alignment/>
      <protection locked="0"/>
    </xf>
    <xf numFmtId="49" fontId="28" fillId="0" borderId="0" xfId="42" applyNumberFormat="1" applyFont="1" applyFill="1" applyAlignment="1" applyProtection="1">
      <alignment/>
      <protection locked="0"/>
    </xf>
    <xf numFmtId="49" fontId="27" fillId="0" borderId="0" xfId="42" applyNumberFormat="1" applyFont="1" applyFill="1" applyAlignment="1" applyProtection="1">
      <alignment/>
      <protection locked="0"/>
    </xf>
    <xf numFmtId="49" fontId="1" fillId="0" borderId="0" xfId="42" applyNumberFormat="1" applyFont="1" applyFill="1" applyAlignment="1" applyProtection="1">
      <alignment/>
      <protection locked="0"/>
    </xf>
    <xf numFmtId="172" fontId="61" fillId="0" borderId="0" xfId="42" applyNumberFormat="1" applyFont="1" applyFill="1" applyAlignment="1" applyProtection="1">
      <alignment/>
      <protection locked="0"/>
    </xf>
    <xf numFmtId="172" fontId="62" fillId="0" borderId="0" xfId="42" applyNumberFormat="1" applyFont="1" applyFill="1" applyAlignment="1" applyProtection="1">
      <alignment/>
      <protection locked="0"/>
    </xf>
    <xf numFmtId="172" fontId="63" fillId="0" borderId="0" xfId="42" applyNumberFormat="1" applyFont="1" applyFill="1" applyAlignment="1" applyProtection="1">
      <alignment/>
      <protection locked="0"/>
    </xf>
    <xf numFmtId="172" fontId="64" fillId="0" borderId="0" xfId="42" applyNumberFormat="1" applyFont="1" applyFill="1" applyAlignment="1" applyProtection="1">
      <alignment/>
      <protection locked="0"/>
    </xf>
    <xf numFmtId="172" fontId="64" fillId="0" borderId="0" xfId="42" applyNumberFormat="1" applyFont="1" applyFill="1" applyAlignment="1" applyProtection="1">
      <alignment horizontal="center"/>
      <protection locked="0"/>
    </xf>
    <xf numFmtId="172" fontId="65" fillId="0" borderId="0" xfId="42" applyNumberFormat="1" applyFont="1" applyFill="1" applyAlignment="1" applyProtection="1">
      <alignment/>
      <protection locked="0"/>
    </xf>
    <xf numFmtId="172" fontId="66" fillId="0" borderId="0" xfId="42" applyNumberFormat="1" applyFont="1" applyFill="1" applyAlignment="1" applyProtection="1">
      <alignment/>
      <protection locked="0"/>
    </xf>
    <xf numFmtId="172" fontId="67" fillId="0" borderId="0" xfId="42" applyNumberFormat="1" applyFont="1" applyFill="1" applyAlignment="1" applyProtection="1">
      <alignment/>
      <protection locked="0"/>
    </xf>
    <xf numFmtId="172" fontId="67" fillId="0" borderId="0" xfId="42" applyNumberFormat="1" applyFont="1" applyFill="1" applyAlignment="1" applyProtection="1">
      <alignment wrapText="1"/>
      <protection locked="0"/>
    </xf>
    <xf numFmtId="172" fontId="67" fillId="0" borderId="0" xfId="42" applyNumberFormat="1" applyFont="1" applyFill="1" applyBorder="1" applyAlignment="1" applyProtection="1">
      <alignment/>
      <protection locked="0"/>
    </xf>
    <xf numFmtId="172" fontId="67" fillId="0" borderId="0" xfId="42" applyNumberFormat="1" applyFont="1" applyFill="1" applyBorder="1" applyAlignment="1" applyProtection="1">
      <alignment wrapText="1"/>
      <protection locked="0"/>
    </xf>
    <xf numFmtId="172" fontId="63" fillId="0" borderId="11" xfId="42" applyNumberFormat="1" applyFont="1" applyFill="1" applyBorder="1" applyAlignment="1" applyProtection="1">
      <alignment/>
      <protection locked="0"/>
    </xf>
    <xf numFmtId="172" fontId="63" fillId="0" borderId="0" xfId="42" applyNumberFormat="1" applyFont="1" applyFill="1" applyBorder="1" applyAlignment="1" applyProtection="1">
      <alignment/>
      <protection locked="0"/>
    </xf>
    <xf numFmtId="172" fontId="68" fillId="0" borderId="0" xfId="42" applyNumberFormat="1" applyFont="1" applyFill="1" applyBorder="1" applyAlignment="1" applyProtection="1">
      <alignment horizontal="center"/>
      <protection locked="0"/>
    </xf>
    <xf numFmtId="10" fontId="69" fillId="0" borderId="12" xfId="61" applyNumberFormat="1" applyFont="1" applyFill="1" applyBorder="1" applyAlignment="1" applyProtection="1">
      <alignment vertical="center"/>
      <protection hidden="1"/>
    </xf>
    <xf numFmtId="172" fontId="63" fillId="0" borderId="0" xfId="42" applyNumberFormat="1" applyFont="1" applyFill="1" applyAlignment="1" applyProtection="1">
      <alignment/>
      <protection locked="0"/>
    </xf>
    <xf numFmtId="172" fontId="61" fillId="0" borderId="0" xfId="42" applyNumberFormat="1" applyFont="1" applyFill="1" applyBorder="1" applyAlignment="1" applyProtection="1">
      <alignment/>
      <protection locked="0"/>
    </xf>
    <xf numFmtId="172" fontId="68" fillId="0" borderId="0" xfId="42" applyNumberFormat="1" applyFont="1" applyFill="1" applyBorder="1" applyAlignment="1" applyProtection="1">
      <alignment horizontal="center" wrapText="1"/>
      <protection locked="0"/>
    </xf>
    <xf numFmtId="172" fontId="68" fillId="0" borderId="0" xfId="42" applyNumberFormat="1" applyFont="1" applyFill="1" applyAlignment="1" applyProtection="1">
      <alignment horizontal="center"/>
      <protection locked="0"/>
    </xf>
    <xf numFmtId="10" fontId="63" fillId="0" borderId="0" xfId="61" applyNumberFormat="1" applyFont="1" applyFill="1" applyBorder="1" applyAlignment="1" applyProtection="1">
      <alignment horizontal="center" vertical="center"/>
      <protection hidden="1"/>
    </xf>
    <xf numFmtId="172" fontId="67" fillId="0" borderId="0" xfId="42" applyNumberFormat="1" applyFont="1" applyFill="1" applyAlignment="1" applyProtection="1">
      <alignment vertical="center"/>
      <protection locked="0"/>
    </xf>
    <xf numFmtId="172" fontId="67" fillId="0" borderId="0" xfId="42" applyNumberFormat="1" applyFont="1" applyFill="1" applyAlignment="1" applyProtection="1">
      <alignment vertical="center"/>
      <protection hidden="1"/>
    </xf>
    <xf numFmtId="172" fontId="67" fillId="0" borderId="0" xfId="42" applyNumberFormat="1" applyFont="1" applyFill="1" applyAlignment="1" applyProtection="1">
      <alignment/>
      <protection hidden="1"/>
    </xf>
    <xf numFmtId="0" fontId="67" fillId="0" borderId="0" xfId="42" applyNumberFormat="1" applyFont="1" applyFill="1" applyAlignment="1" applyProtection="1">
      <alignment/>
      <protection hidden="1"/>
    </xf>
    <xf numFmtId="0" fontId="67" fillId="0" borderId="0" xfId="42" applyNumberFormat="1" applyFont="1" applyFill="1" applyAlignment="1" applyProtection="1">
      <alignment vertical="center"/>
      <protection locked="0"/>
    </xf>
    <xf numFmtId="49" fontId="67" fillId="0" borderId="0" xfId="42" applyNumberFormat="1" applyFont="1" applyFill="1" applyAlignment="1" applyProtection="1">
      <alignment/>
      <protection hidden="1"/>
    </xf>
    <xf numFmtId="49" fontId="67" fillId="0" borderId="0" xfId="42" applyNumberFormat="1" applyFont="1" applyFill="1" applyAlignment="1" applyProtection="1">
      <alignment vertical="center"/>
      <protection locked="0"/>
    </xf>
    <xf numFmtId="43" fontId="67" fillId="0" borderId="0" xfId="42" applyFont="1" applyFill="1" applyAlignment="1" applyProtection="1">
      <alignment vertical="center"/>
      <protection locked="0"/>
    </xf>
    <xf numFmtId="172" fontId="61" fillId="0" borderId="12" xfId="42" applyNumberFormat="1" applyFont="1" applyFill="1" applyBorder="1" applyAlignment="1" applyProtection="1">
      <alignment/>
      <protection locked="0"/>
    </xf>
    <xf numFmtId="3" fontId="1" fillId="0" borderId="0" xfId="42" applyNumberFormat="1" applyFont="1" applyFill="1" applyAlignment="1" applyProtection="1">
      <alignment/>
      <protection locked="0"/>
    </xf>
    <xf numFmtId="3" fontId="0" fillId="0" borderId="0" xfId="42" applyNumberFormat="1" applyFont="1" applyFill="1" applyAlignment="1" applyProtection="1">
      <alignment/>
      <protection locked="0"/>
    </xf>
    <xf numFmtId="172" fontId="61" fillId="0" borderId="12" xfId="42" applyNumberFormat="1" applyFont="1" applyFill="1" applyBorder="1" applyAlignment="1" applyProtection="1">
      <alignment horizontal="right"/>
      <protection locked="0"/>
    </xf>
    <xf numFmtId="49" fontId="67" fillId="0" borderId="12" xfId="58" applyNumberFormat="1" applyFont="1" applyFill="1" applyBorder="1" applyAlignment="1" applyProtection="1">
      <alignment vertical="center" wrapText="1"/>
      <protection locked="0"/>
    </xf>
    <xf numFmtId="49" fontId="67" fillId="0" borderId="13" xfId="0" applyNumberFormat="1" applyFont="1" applyFill="1" applyBorder="1" applyAlignment="1" applyProtection="1">
      <alignment horizontal="center" vertical="center"/>
      <protection locked="0"/>
    </xf>
    <xf numFmtId="172" fontId="68" fillId="0" borderId="12" xfId="42" applyNumberFormat="1" applyFont="1" applyFill="1" applyBorder="1" applyAlignment="1" applyProtection="1">
      <alignment horizontal="center" wrapText="1"/>
      <protection locked="0"/>
    </xf>
    <xf numFmtId="49" fontId="35" fillId="0" borderId="12" xfId="0" applyNumberFormat="1" applyFont="1" applyFill="1" applyBorder="1" applyAlignment="1" applyProtection="1">
      <alignment horizontal="center" vertical="center"/>
      <protection locked="0"/>
    </xf>
    <xf numFmtId="49" fontId="35" fillId="0" borderId="12" xfId="0" applyNumberFormat="1" applyFont="1" applyFill="1" applyBorder="1" applyAlignment="1" applyProtection="1">
      <alignment vertical="center"/>
      <protection locked="0"/>
    </xf>
    <xf numFmtId="49" fontId="36" fillId="0" borderId="12" xfId="0" applyNumberFormat="1" applyFont="1" applyFill="1" applyBorder="1" applyAlignment="1" applyProtection="1">
      <alignment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58" applyNumberFormat="1" applyFont="1" applyFill="1" applyBorder="1" applyAlignment="1" applyProtection="1">
      <alignment vertical="center"/>
      <protection locked="0"/>
    </xf>
    <xf numFmtId="49" fontId="35" fillId="0" borderId="12" xfId="58" applyNumberFormat="1" applyFont="1" applyFill="1" applyBorder="1" applyAlignment="1" applyProtection="1">
      <alignment vertical="center" wrapText="1"/>
      <protection locked="0"/>
    </xf>
    <xf numFmtId="49" fontId="36" fillId="0" borderId="12" xfId="58" applyNumberFormat="1" applyFont="1" applyFill="1" applyBorder="1" applyAlignment="1" applyProtection="1">
      <alignment vertical="center" wrapText="1"/>
      <protection locked="0"/>
    </xf>
    <xf numFmtId="3" fontId="63" fillId="0" borderId="0" xfId="61" applyNumberFormat="1" applyFont="1" applyFill="1" applyBorder="1" applyAlignment="1" applyProtection="1">
      <alignment horizontal="center" vertical="center"/>
      <protection hidden="1"/>
    </xf>
    <xf numFmtId="10" fontId="66" fillId="0" borderId="0" xfId="61" applyNumberFormat="1" applyFont="1" applyFill="1" applyBorder="1" applyAlignment="1" applyProtection="1">
      <alignment vertical="center"/>
      <protection hidden="1"/>
    </xf>
    <xf numFmtId="10" fontId="69" fillId="0" borderId="0" xfId="61" applyNumberFormat="1" applyFont="1" applyFill="1" applyBorder="1" applyAlignment="1" applyProtection="1">
      <alignment vertical="center"/>
      <protection hidden="1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Fill="1" applyBorder="1" applyAlignment="1" applyProtection="1">
      <alignment horizontal="left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58" applyNumberFormat="1" applyFont="1" applyFill="1" applyBorder="1" applyAlignment="1" applyProtection="1">
      <alignment horizontal="left" vertical="center"/>
      <protection locked="0"/>
    </xf>
    <xf numFmtId="49" fontId="37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22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38" fillId="0" borderId="12" xfId="58" applyNumberFormat="1" applyFont="1" applyFill="1" applyBorder="1" applyAlignment="1" applyProtection="1">
      <alignment horizontal="left" wrapText="1"/>
      <protection locked="0"/>
    </xf>
    <xf numFmtId="3" fontId="66" fillId="0" borderId="0" xfId="61" applyNumberFormat="1" applyFont="1" applyFill="1" applyBorder="1" applyAlignment="1" applyProtection="1">
      <alignment vertical="center"/>
      <protection hidden="1"/>
    </xf>
    <xf numFmtId="3" fontId="69" fillId="0" borderId="0" xfId="61" applyNumberFormat="1" applyFont="1" applyFill="1" applyBorder="1" applyAlignment="1" applyProtection="1">
      <alignment vertical="center"/>
      <protection hidden="1"/>
    </xf>
    <xf numFmtId="172" fontId="39" fillId="0" borderId="0" xfId="42" applyNumberFormat="1" applyFont="1" applyFill="1" applyAlignment="1" applyProtection="1">
      <alignment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172" fontId="40" fillId="0" borderId="0" xfId="42" applyNumberFormat="1" applyFont="1" applyFill="1" applyAlignment="1" applyProtection="1">
      <alignment horizontal="center"/>
      <protection locked="0"/>
    </xf>
    <xf numFmtId="172" fontId="41" fillId="0" borderId="0" xfId="42" applyNumberFormat="1" applyFont="1" applyFill="1" applyAlignment="1" applyProtection="1">
      <alignment/>
      <protection locked="0"/>
    </xf>
    <xf numFmtId="172" fontId="40" fillId="0" borderId="0" xfId="42" applyNumberFormat="1" applyFont="1" applyFill="1" applyAlignment="1" applyProtection="1">
      <alignment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0" fontId="67" fillId="0" borderId="12" xfId="61" applyNumberFormat="1" applyFont="1" applyFill="1" applyBorder="1" applyAlignment="1" applyProtection="1">
      <alignment horizontal="right"/>
      <protection hidden="1"/>
    </xf>
    <xf numFmtId="172" fontId="64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67" fillId="0" borderId="0" xfId="42" applyNumberFormat="1" applyFont="1" applyFill="1" applyBorder="1" applyAlignment="1" applyProtection="1">
      <alignment horizontal="center" vertical="center" wrapText="1"/>
      <protection locked="0"/>
    </xf>
    <xf numFmtId="172" fontId="68" fillId="0" borderId="14" xfId="42" applyNumberFormat="1" applyFont="1" applyFill="1" applyBorder="1" applyAlignment="1" applyProtection="1">
      <alignment horizontal="center"/>
      <protection locked="0"/>
    </xf>
    <xf numFmtId="49" fontId="43" fillId="0" borderId="12" xfId="0" applyNumberFormat="1" applyFont="1" applyFill="1" applyBorder="1" applyAlignment="1" applyProtection="1">
      <alignment horizontal="center" vertical="center"/>
      <protection/>
    </xf>
    <xf numFmtId="172" fontId="21" fillId="0" borderId="12" xfId="42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3" fontId="35" fillId="0" borderId="12" xfId="58" applyNumberFormat="1" applyFont="1" applyFill="1" applyBorder="1" applyAlignment="1" applyProtection="1">
      <alignment horizontal="right" vertical="center"/>
      <protection locked="0"/>
    </xf>
    <xf numFmtId="49" fontId="36" fillId="0" borderId="12" xfId="0" applyNumberFormat="1" applyFont="1" applyFill="1" applyBorder="1" applyAlignment="1" applyProtection="1">
      <alignment horizontal="left" vertical="center"/>
      <protection locked="0"/>
    </xf>
    <xf numFmtId="49" fontId="36" fillId="0" borderId="12" xfId="58" applyNumberFormat="1" applyFont="1" applyFill="1" applyBorder="1" applyAlignment="1" applyProtection="1">
      <alignment horizontal="left" vertical="center"/>
      <protection locked="0"/>
    </xf>
    <xf numFmtId="49" fontId="35" fillId="0" borderId="12" xfId="58" applyNumberFormat="1" applyFont="1" applyFill="1" applyBorder="1" applyAlignment="1" applyProtection="1">
      <alignment horizontal="left" vertical="center" wrapText="1"/>
      <protection locked="0"/>
    </xf>
    <xf numFmtId="10" fontId="66" fillId="0" borderId="12" xfId="61" applyNumberFormat="1" applyFont="1" applyFill="1" applyBorder="1" applyAlignment="1" applyProtection="1">
      <alignment vertical="center"/>
      <protection hidden="1"/>
    </xf>
    <xf numFmtId="4" fontId="1" fillId="0" borderId="0" xfId="61" applyNumberFormat="1" applyFont="1" applyFill="1" applyAlignment="1" applyProtection="1">
      <alignment/>
      <protection locked="0"/>
    </xf>
    <xf numFmtId="172" fontId="1" fillId="0" borderId="0" xfId="42" applyNumberFormat="1" applyFont="1" applyFill="1" applyBorder="1" applyAlignment="1" applyProtection="1">
      <alignment horizontal="center"/>
      <protection locked="0"/>
    </xf>
    <xf numFmtId="172" fontId="21" fillId="0" borderId="0" xfId="42" applyNumberFormat="1" applyFont="1" applyFill="1" applyAlignment="1" applyProtection="1">
      <alignment vertical="center"/>
      <protection hidden="1"/>
    </xf>
    <xf numFmtId="172" fontId="24" fillId="0" borderId="0" xfId="42" applyNumberFormat="1" applyFont="1" applyFill="1" applyAlignment="1" applyProtection="1">
      <alignment vertical="center"/>
      <protection locked="0"/>
    </xf>
    <xf numFmtId="172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3" fontId="36" fillId="0" borderId="12" xfId="58" applyNumberFormat="1" applyFont="1" applyFill="1" applyBorder="1" applyAlignment="1" applyProtection="1">
      <alignment horizontal="right" vertical="center"/>
      <protection locked="0"/>
    </xf>
    <xf numFmtId="172" fontId="21" fillId="0" borderId="0" xfId="42" applyNumberFormat="1" applyFont="1" applyFill="1" applyAlignment="1" applyProtection="1">
      <alignment vertical="center"/>
      <protection hidden="1"/>
    </xf>
    <xf numFmtId="9" fontId="29" fillId="0" borderId="0" xfId="61" applyFont="1" applyFill="1" applyAlignment="1" applyProtection="1">
      <alignment vertical="center"/>
      <protection locked="0"/>
    </xf>
    <xf numFmtId="10" fontId="29" fillId="0" borderId="0" xfId="61" applyNumberFormat="1" applyFont="1" applyFill="1" applyAlignment="1" applyProtection="1">
      <alignment vertical="center"/>
      <protection locked="0"/>
    </xf>
    <xf numFmtId="172" fontId="24" fillId="0" borderId="0" xfId="42" applyNumberFormat="1" applyFont="1" applyFill="1" applyAlignment="1" applyProtection="1">
      <alignment vertical="center"/>
      <protection locked="0"/>
    </xf>
    <xf numFmtId="0" fontId="21" fillId="0" borderId="0" xfId="42" applyNumberFormat="1" applyFont="1" applyFill="1" applyAlignment="1" applyProtection="1">
      <alignment vertical="center"/>
      <protection hidden="1"/>
    </xf>
    <xf numFmtId="0" fontId="29" fillId="0" borderId="0" xfId="42" applyNumberFormat="1" applyFont="1" applyFill="1" applyAlignment="1" applyProtection="1">
      <alignment vertical="center"/>
      <protection locked="0"/>
    </xf>
    <xf numFmtId="172" fontId="21" fillId="0" borderId="0" xfId="42" applyNumberFormat="1" applyFont="1" applyFill="1" applyAlignment="1" applyProtection="1">
      <alignment/>
      <protection locked="0"/>
    </xf>
    <xf numFmtId="3" fontId="64" fillId="0" borderId="0" xfId="61" applyNumberFormat="1" applyFont="1" applyFill="1" applyBorder="1" applyAlignment="1" applyProtection="1">
      <alignment horizontal="center"/>
      <protection hidden="1"/>
    </xf>
    <xf numFmtId="49" fontId="35" fillId="0" borderId="0" xfId="0" applyNumberFormat="1" applyFont="1" applyFill="1" applyBorder="1" applyAlignment="1" applyProtection="1">
      <alignment/>
      <protection locked="0"/>
    </xf>
    <xf numFmtId="49" fontId="35" fillId="0" borderId="0" xfId="58" applyNumberFormat="1" applyFont="1" applyFill="1" applyBorder="1" applyAlignment="1" applyProtection="1">
      <alignment/>
      <protection locked="0"/>
    </xf>
    <xf numFmtId="49" fontId="35" fillId="0" borderId="0" xfId="58" applyNumberFormat="1" applyFont="1" applyFill="1" applyBorder="1" applyAlignment="1" applyProtection="1">
      <alignment wrapText="1"/>
      <protection locked="0"/>
    </xf>
    <xf numFmtId="172" fontId="21" fillId="0" borderId="0" xfId="42" applyNumberFormat="1" applyFont="1" applyFill="1" applyAlignment="1" applyProtection="1">
      <alignment/>
      <protection locked="0"/>
    </xf>
    <xf numFmtId="172" fontId="44" fillId="0" borderId="0" xfId="42" applyNumberFormat="1" applyFont="1" applyFill="1" applyAlignment="1" applyProtection="1">
      <alignment/>
      <protection locked="0"/>
    </xf>
    <xf numFmtId="172" fontId="45" fillId="0" borderId="0" xfId="42" applyNumberFormat="1" applyFont="1" applyFill="1" applyAlignment="1" applyProtection="1">
      <alignment vertical="center"/>
      <protection locked="0"/>
    </xf>
    <xf numFmtId="172" fontId="63" fillId="0" borderId="0" xfId="42" applyNumberFormat="1" applyFont="1" applyFill="1" applyAlignment="1" applyProtection="1">
      <alignment horizontal="center"/>
      <protection locked="0"/>
    </xf>
    <xf numFmtId="172" fontId="62" fillId="0" borderId="0" xfId="42" applyNumberFormat="1" applyFont="1" applyFill="1" applyAlignment="1" applyProtection="1">
      <alignment horizontal="center"/>
      <protection locked="0"/>
    </xf>
    <xf numFmtId="49" fontId="36" fillId="0" borderId="12" xfId="58" applyNumberFormat="1" applyFont="1" applyFill="1" applyBorder="1" applyAlignment="1" applyProtection="1">
      <alignment horizontal="left" vertical="center" wrapText="1"/>
      <protection locked="0"/>
    </xf>
    <xf numFmtId="172" fontId="70" fillId="0" borderId="15" xfId="42" applyNumberFormat="1" applyFont="1" applyFill="1" applyBorder="1" applyAlignment="1" applyProtection="1">
      <alignment horizontal="left"/>
      <protection locked="0"/>
    </xf>
    <xf numFmtId="172" fontId="22" fillId="0" borderId="12" xfId="42" applyNumberFormat="1" applyFont="1" applyFill="1" applyBorder="1" applyAlignment="1" applyProtection="1">
      <alignment/>
      <protection hidden="1" locked="0"/>
    </xf>
    <xf numFmtId="172" fontId="22" fillId="0" borderId="12" xfId="42" applyNumberFormat="1" applyFont="1" applyFill="1" applyBorder="1" applyAlignment="1" applyProtection="1">
      <alignment/>
      <protection locked="0"/>
    </xf>
    <xf numFmtId="172" fontId="46" fillId="0" borderId="12" xfId="42" applyNumberFormat="1" applyFont="1" applyFill="1" applyBorder="1" applyAlignment="1" applyProtection="1">
      <alignment/>
      <protection locked="0"/>
    </xf>
    <xf numFmtId="49" fontId="36" fillId="0" borderId="12" xfId="58" applyNumberFormat="1" applyFont="1" applyFill="1" applyBorder="1" applyAlignment="1" applyProtection="1">
      <alignment horizontal="left" wrapText="1"/>
      <protection locked="0"/>
    </xf>
    <xf numFmtId="49" fontId="47" fillId="0" borderId="12" xfId="0" applyNumberFormat="1" applyFont="1" applyFill="1" applyBorder="1" applyAlignment="1" applyProtection="1">
      <alignment vertical="center"/>
      <protection locked="0"/>
    </xf>
    <xf numFmtId="172" fontId="47" fillId="0" borderId="12" xfId="42" applyNumberFormat="1" applyFont="1" applyFill="1" applyBorder="1" applyAlignment="1" applyProtection="1">
      <alignment/>
      <protection locked="0"/>
    </xf>
    <xf numFmtId="10" fontId="71" fillId="0" borderId="12" xfId="61" applyNumberFormat="1" applyFont="1" applyFill="1" applyBorder="1" applyAlignment="1" applyProtection="1">
      <alignment horizontal="right"/>
      <protection hidden="1"/>
    </xf>
    <xf numFmtId="49" fontId="48" fillId="0" borderId="12" xfId="0" applyNumberFormat="1" applyFont="1" applyFill="1" applyBorder="1" applyAlignment="1" applyProtection="1">
      <alignment vertical="center"/>
      <protection locked="0"/>
    </xf>
    <xf numFmtId="172" fontId="48" fillId="0" borderId="12" xfId="42" applyNumberFormat="1" applyFont="1" applyFill="1" applyBorder="1" applyAlignment="1" applyProtection="1">
      <alignment/>
      <protection locked="0"/>
    </xf>
    <xf numFmtId="10" fontId="72" fillId="0" borderId="12" xfId="61" applyNumberFormat="1" applyFont="1" applyFill="1" applyBorder="1" applyAlignment="1" applyProtection="1">
      <alignment horizontal="right"/>
      <protection hidden="1"/>
    </xf>
    <xf numFmtId="49" fontId="48" fillId="0" borderId="12" xfId="58" applyNumberFormat="1" applyFont="1" applyFill="1" applyBorder="1" applyAlignment="1" applyProtection="1">
      <alignment vertical="center"/>
      <protection locked="0"/>
    </xf>
    <xf numFmtId="49" fontId="47" fillId="0" borderId="12" xfId="58" applyNumberFormat="1" applyFont="1" applyFill="1" applyBorder="1" applyAlignment="1" applyProtection="1">
      <alignment vertical="center" wrapText="1"/>
      <protection locked="0"/>
    </xf>
    <xf numFmtId="49" fontId="48" fillId="0" borderId="12" xfId="58" applyNumberFormat="1" applyFont="1" applyFill="1" applyBorder="1" applyAlignment="1" applyProtection="1">
      <alignment vertical="center" wrapText="1"/>
      <protection locked="0"/>
    </xf>
    <xf numFmtId="49" fontId="35" fillId="0" borderId="12" xfId="0" applyNumberFormat="1" applyFont="1" applyFill="1" applyBorder="1" applyAlignment="1" applyProtection="1">
      <alignment horizontal="left" vertical="center" wrapText="1"/>
      <protection locked="0"/>
    </xf>
    <xf numFmtId="172" fontId="39" fillId="0" borderId="0" xfId="42" applyNumberFormat="1" applyFont="1" applyFill="1" applyAlignment="1" applyProtection="1">
      <alignment horizontal="center"/>
      <protection locked="0"/>
    </xf>
    <xf numFmtId="172" fontId="25" fillId="0" borderId="0" xfId="42" applyNumberFormat="1" applyFont="1" applyFill="1" applyAlignment="1" applyProtection="1">
      <alignment horizont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172" fontId="40" fillId="0" borderId="0" xfId="42" applyNumberFormat="1" applyFont="1" applyFill="1" applyAlignment="1" applyProtection="1">
      <alignment horizontal="center"/>
      <protection locked="0"/>
    </xf>
    <xf numFmtId="49" fontId="42" fillId="0" borderId="12" xfId="0" applyNumberFormat="1" applyFont="1" applyFill="1" applyBorder="1" applyAlignment="1" applyProtection="1">
      <alignment horizontal="center" vertical="center" wrapText="1"/>
      <protection/>
    </xf>
    <xf numFmtId="172" fontId="24" fillId="0" borderId="0" xfId="42" applyNumberFormat="1" applyFont="1" applyFill="1" applyAlignment="1" applyProtection="1">
      <alignment horizontal="center"/>
      <protection locked="0"/>
    </xf>
    <xf numFmtId="172" fontId="63" fillId="0" borderId="0" xfId="42" applyNumberFormat="1" applyFont="1" applyFill="1" applyAlignment="1" applyProtection="1">
      <alignment horizontal="center"/>
      <protection locked="0"/>
    </xf>
    <xf numFmtId="172" fontId="63" fillId="0" borderId="0" xfId="42" applyNumberFormat="1" applyFont="1" applyFill="1" applyAlignment="1" applyProtection="1">
      <alignment horizontal="left"/>
      <protection locked="0"/>
    </xf>
    <xf numFmtId="172" fontId="67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172" fontId="62" fillId="0" borderId="0" xfId="42" applyNumberFormat="1" applyFont="1" applyFill="1" applyAlignment="1" applyProtection="1">
      <alignment horizontal="center"/>
      <protection locked="0"/>
    </xf>
    <xf numFmtId="172" fontId="65" fillId="0" borderId="0" xfId="42" applyNumberFormat="1" applyFont="1" applyFill="1" applyAlignment="1" applyProtection="1">
      <alignment horizontal="center"/>
      <protection locked="0"/>
    </xf>
    <xf numFmtId="172" fontId="34" fillId="0" borderId="10" xfId="42" applyNumberFormat="1" applyFont="1" applyFill="1" applyBorder="1" applyAlignment="1" applyProtection="1">
      <alignment horizontal="center"/>
      <protection locked="0"/>
    </xf>
    <xf numFmtId="49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1. (Goc) THONG KE TT01 Toàn tỉnh Hoa Binh 6 tháng 201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K183"/>
  <sheetViews>
    <sheetView tabSelected="1" zoomScale="70" zoomScaleNormal="70" zoomScalePageLayoutView="0" workbookViewId="0" topLeftCell="A64">
      <selection activeCell="C88" sqref="C88:R88"/>
    </sheetView>
  </sheetViews>
  <sheetFormatPr defaultColWidth="9.33203125" defaultRowHeight="24.75" customHeight="1"/>
  <cols>
    <col min="1" max="1" width="6.16015625" style="2" customWidth="1"/>
    <col min="2" max="2" width="35" style="2" customWidth="1"/>
    <col min="3" max="3" width="12.33203125" style="3" customWidth="1"/>
    <col min="4" max="5" width="12.83203125" style="2" customWidth="1"/>
    <col min="6" max="6" width="11.33203125" style="2" customWidth="1"/>
    <col min="7" max="7" width="12.33203125" style="2" customWidth="1"/>
    <col min="8" max="8" width="15" style="2" customWidth="1"/>
    <col min="9" max="9" width="14" style="2" customWidth="1"/>
    <col min="10" max="10" width="13.83203125" style="2" customWidth="1"/>
    <col min="11" max="11" width="13" style="2" customWidth="1"/>
    <col min="12" max="12" width="10.16015625" style="2" customWidth="1"/>
    <col min="13" max="13" width="12.5" style="2" customWidth="1"/>
    <col min="14" max="14" width="13.66015625" style="2" customWidth="1"/>
    <col min="15" max="15" width="13.5" style="2" customWidth="1"/>
    <col min="16" max="17" width="12.33203125" style="2" customWidth="1"/>
    <col min="18" max="18" width="14.5" style="2" customWidth="1"/>
    <col min="19" max="19" width="18.5" style="2" customWidth="1"/>
    <col min="20" max="21" width="14" style="2" hidden="1" customWidth="1"/>
    <col min="22" max="46" width="14" style="2" customWidth="1"/>
    <col min="47" max="16384" width="9.33203125" style="2" customWidth="1"/>
  </cols>
  <sheetData>
    <row r="1" spans="1:25" ht="32.25" customHeight="1">
      <c r="A1" s="33"/>
      <c r="B1" s="157" t="s">
        <v>24</v>
      </c>
      <c r="C1" s="157"/>
      <c r="D1" s="34"/>
      <c r="E1" s="34"/>
      <c r="F1" s="161" t="s">
        <v>9</v>
      </c>
      <c r="G1" s="161"/>
      <c r="H1" s="161"/>
      <c r="I1" s="161"/>
      <c r="J1" s="161"/>
      <c r="K1" s="161"/>
      <c r="L1" s="161"/>
      <c r="M1" s="161"/>
      <c r="N1" s="131"/>
      <c r="O1" s="34"/>
      <c r="P1" s="35" t="s">
        <v>14</v>
      </c>
      <c r="Q1" s="35"/>
      <c r="R1" s="33"/>
      <c r="S1" s="35"/>
      <c r="T1" s="35"/>
      <c r="U1" s="35"/>
      <c r="V1" s="35"/>
      <c r="W1" s="35"/>
      <c r="X1" s="48"/>
      <c r="Y1" s="33"/>
    </row>
    <row r="2" spans="1:25" ht="24.75" customHeight="1">
      <c r="A2" s="33"/>
      <c r="B2" s="157" t="s">
        <v>34</v>
      </c>
      <c r="C2" s="157"/>
      <c r="D2" s="157"/>
      <c r="E2" s="36"/>
      <c r="F2" s="162" t="s">
        <v>23</v>
      </c>
      <c r="G2" s="162"/>
      <c r="H2" s="162"/>
      <c r="I2" s="162"/>
      <c r="J2" s="162"/>
      <c r="K2" s="162"/>
      <c r="L2" s="162"/>
      <c r="M2" s="162"/>
      <c r="N2" s="37"/>
      <c r="O2" s="36"/>
      <c r="P2" s="35" t="s">
        <v>102</v>
      </c>
      <c r="Q2" s="35"/>
      <c r="R2" s="35"/>
      <c r="S2" s="35"/>
      <c r="T2" s="35"/>
      <c r="U2" s="35"/>
      <c r="V2" s="35"/>
      <c r="W2" s="35"/>
      <c r="X2" s="48"/>
      <c r="Y2" s="33"/>
    </row>
    <row r="3" spans="1:25" ht="24.75" customHeight="1">
      <c r="A3" s="33"/>
      <c r="B3" s="157" t="s">
        <v>35</v>
      </c>
      <c r="C3" s="157"/>
      <c r="D3" s="35"/>
      <c r="E3" s="35"/>
      <c r="F3" s="156" t="s">
        <v>196</v>
      </c>
      <c r="G3" s="156"/>
      <c r="H3" s="156"/>
      <c r="I3" s="156"/>
      <c r="J3" s="156"/>
      <c r="K3" s="156"/>
      <c r="L3" s="156"/>
      <c r="M3" s="156"/>
      <c r="N3" s="130"/>
      <c r="O3" s="35"/>
      <c r="P3" s="35" t="s">
        <v>15</v>
      </c>
      <c r="Q3" s="35"/>
      <c r="R3" s="33"/>
      <c r="S3" s="35"/>
      <c r="T3" s="35"/>
      <c r="U3" s="35"/>
      <c r="V3" s="35"/>
      <c r="W3" s="35"/>
      <c r="X3" s="48"/>
      <c r="Y3" s="33"/>
    </row>
    <row r="4" spans="1:25" ht="24.75" customHeight="1">
      <c r="A4" s="33"/>
      <c r="B4" s="35" t="s">
        <v>4</v>
      </c>
      <c r="C4" s="38"/>
      <c r="D4" s="39"/>
      <c r="E4" s="39"/>
      <c r="F4" s="40"/>
      <c r="G4" s="41"/>
      <c r="H4" s="41"/>
      <c r="I4" s="41"/>
      <c r="J4" s="41"/>
      <c r="K4" s="41"/>
      <c r="L4" s="41"/>
      <c r="M4" s="41"/>
      <c r="N4" s="41"/>
      <c r="O4" s="40"/>
      <c r="P4" s="157" t="s">
        <v>103</v>
      </c>
      <c r="Q4" s="157"/>
      <c r="R4" s="157"/>
      <c r="S4" s="35"/>
      <c r="T4" s="35"/>
      <c r="U4" s="35"/>
      <c r="V4" s="35"/>
      <c r="W4" s="35"/>
      <c r="X4" s="48"/>
      <c r="Y4" s="33"/>
    </row>
    <row r="5" spans="1:25" ht="24.75" customHeight="1">
      <c r="A5" s="33"/>
      <c r="B5" s="40"/>
      <c r="C5" s="40"/>
      <c r="D5" s="40"/>
      <c r="E5" s="40"/>
      <c r="F5" s="42"/>
      <c r="G5" s="43"/>
      <c r="H5" s="43"/>
      <c r="I5" s="43"/>
      <c r="J5" s="43"/>
      <c r="K5" s="43"/>
      <c r="L5" s="43"/>
      <c r="M5" s="43"/>
      <c r="N5" s="43"/>
      <c r="O5" s="42"/>
      <c r="P5" s="44" t="s">
        <v>2</v>
      </c>
      <c r="Q5" s="45"/>
      <c r="R5" s="33"/>
      <c r="S5" s="44"/>
      <c r="T5" s="45"/>
      <c r="U5" s="45"/>
      <c r="V5" s="45"/>
      <c r="W5" s="45"/>
      <c r="X5" s="48"/>
      <c r="Y5" s="33"/>
    </row>
    <row r="6" spans="1:25" s="3" customFormat="1" ht="24.75" customHeight="1">
      <c r="A6" s="159" t="s">
        <v>25</v>
      </c>
      <c r="B6" s="159"/>
      <c r="C6" s="151" t="s">
        <v>26</v>
      </c>
      <c r="D6" s="151"/>
      <c r="E6" s="151"/>
      <c r="F6" s="151" t="s">
        <v>12</v>
      </c>
      <c r="G6" s="151" t="s">
        <v>164</v>
      </c>
      <c r="H6" s="160" t="s">
        <v>11</v>
      </c>
      <c r="I6" s="160"/>
      <c r="J6" s="160"/>
      <c r="K6" s="160"/>
      <c r="L6" s="160"/>
      <c r="M6" s="160"/>
      <c r="N6" s="160"/>
      <c r="O6" s="160"/>
      <c r="P6" s="160"/>
      <c r="Q6" s="160"/>
      <c r="R6" s="151" t="s">
        <v>165</v>
      </c>
      <c r="S6" s="158" t="s">
        <v>40</v>
      </c>
      <c r="T6" s="95"/>
      <c r="U6" s="95"/>
      <c r="V6" s="95"/>
      <c r="W6" s="95"/>
      <c r="X6" s="33"/>
      <c r="Y6" s="33"/>
    </row>
    <row r="7" spans="1:25" s="3" customFormat="1" ht="28.5" customHeight="1">
      <c r="A7" s="159"/>
      <c r="B7" s="159"/>
      <c r="C7" s="151" t="s">
        <v>166</v>
      </c>
      <c r="D7" s="152" t="s">
        <v>167</v>
      </c>
      <c r="E7" s="152"/>
      <c r="F7" s="151"/>
      <c r="G7" s="151"/>
      <c r="H7" s="151" t="s">
        <v>11</v>
      </c>
      <c r="I7" s="151" t="s">
        <v>168</v>
      </c>
      <c r="J7" s="151"/>
      <c r="K7" s="151"/>
      <c r="L7" s="151"/>
      <c r="M7" s="151"/>
      <c r="N7" s="151"/>
      <c r="O7" s="151"/>
      <c r="P7" s="151"/>
      <c r="Q7" s="151" t="s">
        <v>13</v>
      </c>
      <c r="R7" s="151"/>
      <c r="S7" s="158"/>
      <c r="T7" s="95"/>
      <c r="U7" s="95"/>
      <c r="V7" s="95"/>
      <c r="W7" s="95"/>
      <c r="X7" s="33"/>
      <c r="Y7" s="33"/>
    </row>
    <row r="8" spans="1:25" s="3" customFormat="1" ht="24.75" customHeight="1">
      <c r="A8" s="159"/>
      <c r="B8" s="159"/>
      <c r="C8" s="151"/>
      <c r="D8" s="152" t="s">
        <v>27</v>
      </c>
      <c r="E8" s="152" t="s">
        <v>28</v>
      </c>
      <c r="F8" s="151"/>
      <c r="G8" s="151"/>
      <c r="H8" s="151"/>
      <c r="I8" s="151" t="s">
        <v>169</v>
      </c>
      <c r="J8" s="152" t="s">
        <v>167</v>
      </c>
      <c r="K8" s="152"/>
      <c r="L8" s="152"/>
      <c r="M8" s="152"/>
      <c r="N8" s="152"/>
      <c r="O8" s="152"/>
      <c r="P8" s="152"/>
      <c r="Q8" s="151"/>
      <c r="R8" s="151"/>
      <c r="S8" s="158"/>
      <c r="T8" s="95"/>
      <c r="U8" s="95"/>
      <c r="V8" s="95"/>
      <c r="W8" s="95"/>
      <c r="X8" s="33"/>
      <c r="Y8" s="49"/>
    </row>
    <row r="9" spans="1:36" s="3" customFormat="1" ht="74.25" customHeight="1">
      <c r="A9" s="159"/>
      <c r="B9" s="159"/>
      <c r="C9" s="151"/>
      <c r="D9" s="152"/>
      <c r="E9" s="152"/>
      <c r="F9" s="151"/>
      <c r="G9" s="151"/>
      <c r="H9" s="151"/>
      <c r="I9" s="151"/>
      <c r="J9" s="100" t="s">
        <v>170</v>
      </c>
      <c r="K9" s="100" t="s">
        <v>171</v>
      </c>
      <c r="L9" s="100" t="s">
        <v>36</v>
      </c>
      <c r="M9" s="100" t="s">
        <v>172</v>
      </c>
      <c r="N9" s="100" t="s">
        <v>173</v>
      </c>
      <c r="O9" s="100" t="s">
        <v>39</v>
      </c>
      <c r="P9" s="100" t="s">
        <v>37</v>
      </c>
      <c r="Q9" s="151"/>
      <c r="R9" s="151"/>
      <c r="S9" s="158"/>
      <c r="T9" s="95"/>
      <c r="U9" s="95"/>
      <c r="V9" s="95" t="s">
        <v>197</v>
      </c>
      <c r="W9" s="95"/>
      <c r="X9" s="33"/>
      <c r="Y9" s="49" t="s">
        <v>100</v>
      </c>
      <c r="AJ9" s="2" t="s">
        <v>157</v>
      </c>
    </row>
    <row r="10" spans="1:25" s="10" customFormat="1" ht="24.75" customHeight="1">
      <c r="A10" s="154" t="s">
        <v>174</v>
      </c>
      <c r="B10" s="154"/>
      <c r="C10" s="98" t="s">
        <v>5</v>
      </c>
      <c r="D10" s="98">
        <v>2</v>
      </c>
      <c r="E10" s="98">
        <v>3</v>
      </c>
      <c r="F10" s="98">
        <v>4</v>
      </c>
      <c r="G10" s="98">
        <v>5</v>
      </c>
      <c r="H10" s="98">
        <v>6</v>
      </c>
      <c r="I10" s="98">
        <v>7</v>
      </c>
      <c r="J10" s="98">
        <v>8</v>
      </c>
      <c r="K10" s="98">
        <v>9</v>
      </c>
      <c r="L10" s="98">
        <v>10</v>
      </c>
      <c r="M10" s="98">
        <v>11</v>
      </c>
      <c r="N10" s="98">
        <v>12</v>
      </c>
      <c r="O10" s="98">
        <v>13</v>
      </c>
      <c r="P10" s="98">
        <v>14</v>
      </c>
      <c r="Q10" s="98">
        <v>15</v>
      </c>
      <c r="R10" s="98">
        <v>16</v>
      </c>
      <c r="S10" s="67">
        <v>17</v>
      </c>
      <c r="T10" s="50"/>
      <c r="U10" s="50"/>
      <c r="V10" s="50"/>
      <c r="W10" s="50"/>
      <c r="X10" s="51"/>
      <c r="Y10" s="46"/>
    </row>
    <row r="11" spans="1:37" s="93" customFormat="1" ht="38.25" customHeight="1">
      <c r="A11" s="150" t="s">
        <v>118</v>
      </c>
      <c r="B11" s="150"/>
      <c r="C11" s="99">
        <f aca="true" t="shared" si="0" ref="C11:R11">C12+C23+C29+C34+C41+C47+C56+C61+C69+C74+C79+C83+C88</f>
        <v>9252</v>
      </c>
      <c r="D11" s="99">
        <f t="shared" si="0"/>
        <v>2966</v>
      </c>
      <c r="E11" s="99">
        <f t="shared" si="0"/>
        <v>6286</v>
      </c>
      <c r="F11" s="99">
        <f t="shared" si="0"/>
        <v>142</v>
      </c>
      <c r="G11" s="99">
        <f t="shared" si="0"/>
        <v>6</v>
      </c>
      <c r="H11" s="99">
        <f t="shared" si="0"/>
        <v>9110</v>
      </c>
      <c r="I11" s="99">
        <f t="shared" si="0"/>
        <v>7534</v>
      </c>
      <c r="J11" s="99">
        <f t="shared" si="0"/>
        <v>5469</v>
      </c>
      <c r="K11" s="99">
        <f t="shared" si="0"/>
        <v>54</v>
      </c>
      <c r="L11" s="99">
        <f t="shared" si="0"/>
        <v>1971</v>
      </c>
      <c r="M11" s="99">
        <f t="shared" si="0"/>
        <v>3</v>
      </c>
      <c r="N11" s="99">
        <f t="shared" si="0"/>
        <v>2</v>
      </c>
      <c r="O11" s="99">
        <f t="shared" si="0"/>
        <v>0</v>
      </c>
      <c r="P11" s="99">
        <f t="shared" si="0"/>
        <v>35</v>
      </c>
      <c r="Q11" s="99">
        <f t="shared" si="0"/>
        <v>1576</v>
      </c>
      <c r="R11" s="99">
        <f t="shared" si="0"/>
        <v>3587</v>
      </c>
      <c r="S11" s="94">
        <f>(J11+K11)/I11</f>
        <v>0.7330767188744359</v>
      </c>
      <c r="T11" s="52"/>
      <c r="U11" s="52"/>
      <c r="V11" s="123">
        <v>2966</v>
      </c>
      <c r="W11" s="75">
        <f>D11-V11</f>
        <v>0</v>
      </c>
      <c r="X11" s="53"/>
      <c r="Y11" s="53">
        <f>C11-F11-H11</f>
        <v>0</v>
      </c>
      <c r="AJ11" s="93">
        <v>2966</v>
      </c>
      <c r="AK11" s="93">
        <f>AJ11-D11</f>
        <v>0</v>
      </c>
    </row>
    <row r="12" spans="1:25" s="28" customFormat="1" ht="24.75" customHeight="1">
      <c r="A12" s="101" t="s">
        <v>0</v>
      </c>
      <c r="B12" s="138" t="s">
        <v>133</v>
      </c>
      <c r="C12" s="139">
        <f>SUM(C13:C22)</f>
        <v>238</v>
      </c>
      <c r="D12" s="139">
        <f aca="true" t="shared" si="1" ref="D12:R12">SUM(D13:D22)</f>
        <v>78</v>
      </c>
      <c r="E12" s="139">
        <f t="shared" si="1"/>
        <v>160</v>
      </c>
      <c r="F12" s="139">
        <f t="shared" si="1"/>
        <v>7</v>
      </c>
      <c r="G12" s="139">
        <f t="shared" si="1"/>
        <v>0</v>
      </c>
      <c r="H12" s="139">
        <f t="shared" si="1"/>
        <v>231</v>
      </c>
      <c r="I12" s="139">
        <f t="shared" si="1"/>
        <v>197</v>
      </c>
      <c r="J12" s="139">
        <f t="shared" si="1"/>
        <v>123</v>
      </c>
      <c r="K12" s="139">
        <f t="shared" si="1"/>
        <v>4</v>
      </c>
      <c r="L12" s="139">
        <f t="shared" si="1"/>
        <v>66</v>
      </c>
      <c r="M12" s="139">
        <f t="shared" si="1"/>
        <v>0</v>
      </c>
      <c r="N12" s="139">
        <f t="shared" si="1"/>
        <v>1</v>
      </c>
      <c r="O12" s="139">
        <f t="shared" si="1"/>
        <v>0</v>
      </c>
      <c r="P12" s="139">
        <f t="shared" si="1"/>
        <v>3</v>
      </c>
      <c r="Q12" s="139">
        <f t="shared" si="1"/>
        <v>34</v>
      </c>
      <c r="R12" s="139">
        <f t="shared" si="1"/>
        <v>104</v>
      </c>
      <c r="S12" s="140">
        <f aca="true" t="shared" si="2" ref="S12:S74">(J12+K12)/I12</f>
        <v>0.6446700507614214</v>
      </c>
      <c r="T12" s="68" t="s">
        <v>0</v>
      </c>
      <c r="U12" s="69" t="s">
        <v>133</v>
      </c>
      <c r="V12" s="124">
        <v>78</v>
      </c>
      <c r="W12" s="75">
        <f aca="true" t="shared" si="3" ref="W12:W80">D12-V12</f>
        <v>0</v>
      </c>
      <c r="X12" s="54">
        <f>+C12-F12-G12-H12</f>
        <v>0</v>
      </c>
      <c r="Y12" s="53">
        <f>C12-F12-G12-H12</f>
        <v>0</v>
      </c>
    </row>
    <row r="13" spans="1:25" s="13" customFormat="1" ht="24.75" customHeight="1">
      <c r="A13" s="102" t="s">
        <v>5</v>
      </c>
      <c r="B13" s="141" t="s">
        <v>117</v>
      </c>
      <c r="C13" s="142">
        <v>6</v>
      </c>
      <c r="D13" s="142">
        <v>0</v>
      </c>
      <c r="E13" s="142">
        <v>6</v>
      </c>
      <c r="F13" s="142">
        <v>0</v>
      </c>
      <c r="G13" s="142"/>
      <c r="H13" s="142">
        <v>6</v>
      </c>
      <c r="I13" s="142">
        <v>6</v>
      </c>
      <c r="J13" s="142">
        <v>6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3">
        <f t="shared" si="2"/>
        <v>1</v>
      </c>
      <c r="T13" s="68" t="s">
        <v>5</v>
      </c>
      <c r="U13" s="70" t="s">
        <v>117</v>
      </c>
      <c r="V13" s="124"/>
      <c r="W13" s="75">
        <f t="shared" si="3"/>
        <v>0</v>
      </c>
      <c r="X13" s="54">
        <v>0</v>
      </c>
      <c r="Y13" s="53"/>
    </row>
    <row r="14" spans="1:25" s="14" customFormat="1" ht="24.75" customHeight="1">
      <c r="A14" s="102" t="s">
        <v>6</v>
      </c>
      <c r="B14" s="141" t="s">
        <v>94</v>
      </c>
      <c r="C14" s="142">
        <v>19</v>
      </c>
      <c r="D14" s="142">
        <v>1</v>
      </c>
      <c r="E14" s="142">
        <v>18</v>
      </c>
      <c r="F14" s="142">
        <v>1</v>
      </c>
      <c r="G14" s="142">
        <v>0</v>
      </c>
      <c r="H14" s="142">
        <v>18</v>
      </c>
      <c r="I14" s="142">
        <v>18</v>
      </c>
      <c r="J14" s="142">
        <v>17</v>
      </c>
      <c r="K14" s="142">
        <v>0</v>
      </c>
      <c r="L14" s="142">
        <v>1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1</v>
      </c>
      <c r="S14" s="143">
        <f t="shared" si="2"/>
        <v>0.9444444444444444</v>
      </c>
      <c r="T14" s="68" t="s">
        <v>6</v>
      </c>
      <c r="U14" s="70" t="s">
        <v>94</v>
      </c>
      <c r="V14" s="124"/>
      <c r="W14" s="75">
        <f t="shared" si="3"/>
        <v>1</v>
      </c>
      <c r="X14" s="54">
        <v>0</v>
      </c>
      <c r="Y14" s="53"/>
    </row>
    <row r="15" spans="1:25" s="14" customFormat="1" ht="24.75" customHeight="1">
      <c r="A15" s="102" t="s">
        <v>7</v>
      </c>
      <c r="B15" s="141" t="s">
        <v>109</v>
      </c>
      <c r="C15" s="142">
        <v>18</v>
      </c>
      <c r="D15" s="142">
        <v>0</v>
      </c>
      <c r="E15" s="142">
        <v>18</v>
      </c>
      <c r="F15" s="142">
        <v>0</v>
      </c>
      <c r="G15" s="142">
        <v>0</v>
      </c>
      <c r="H15" s="142">
        <v>18</v>
      </c>
      <c r="I15" s="142">
        <v>18</v>
      </c>
      <c r="J15" s="142">
        <v>18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3">
        <f t="shared" si="2"/>
        <v>1</v>
      </c>
      <c r="T15" s="68" t="s">
        <v>7</v>
      </c>
      <c r="U15" s="70" t="s">
        <v>134</v>
      </c>
      <c r="V15" s="124"/>
      <c r="W15" s="75">
        <f t="shared" si="3"/>
        <v>0</v>
      </c>
      <c r="X15" s="54">
        <v>0</v>
      </c>
      <c r="Y15" s="53"/>
    </row>
    <row r="16" spans="1:25" s="14" customFormat="1" ht="24.75" customHeight="1">
      <c r="A16" s="102" t="s">
        <v>8</v>
      </c>
      <c r="B16" s="141" t="s">
        <v>120</v>
      </c>
      <c r="C16" s="142">
        <v>36</v>
      </c>
      <c r="D16" s="142">
        <v>24</v>
      </c>
      <c r="E16" s="142">
        <v>12</v>
      </c>
      <c r="F16" s="142">
        <v>3</v>
      </c>
      <c r="G16" s="142">
        <v>0</v>
      </c>
      <c r="H16" s="142">
        <v>33</v>
      </c>
      <c r="I16" s="142">
        <v>27</v>
      </c>
      <c r="J16" s="142">
        <v>8</v>
      </c>
      <c r="K16" s="142">
        <v>1</v>
      </c>
      <c r="L16" s="142">
        <v>18</v>
      </c>
      <c r="M16" s="142">
        <v>0</v>
      </c>
      <c r="N16" s="142">
        <v>0</v>
      </c>
      <c r="O16" s="142">
        <v>0</v>
      </c>
      <c r="P16" s="142">
        <v>0</v>
      </c>
      <c r="Q16" s="142">
        <v>6</v>
      </c>
      <c r="R16" s="142">
        <v>24</v>
      </c>
      <c r="S16" s="143">
        <f t="shared" si="2"/>
        <v>0.3333333333333333</v>
      </c>
      <c r="T16" s="68" t="s">
        <v>8</v>
      </c>
      <c r="U16" s="70" t="s">
        <v>120</v>
      </c>
      <c r="V16" s="124"/>
      <c r="W16" s="75">
        <f t="shared" si="3"/>
        <v>24</v>
      </c>
      <c r="X16" s="54">
        <v>0</v>
      </c>
      <c r="Y16" s="53"/>
    </row>
    <row r="17" spans="1:25" s="15" customFormat="1" ht="24.75" customHeight="1">
      <c r="A17" s="102" t="s">
        <v>19</v>
      </c>
      <c r="B17" s="141" t="s">
        <v>68</v>
      </c>
      <c r="C17" s="142">
        <v>9</v>
      </c>
      <c r="D17" s="142">
        <v>0</v>
      </c>
      <c r="E17" s="142">
        <v>9</v>
      </c>
      <c r="F17" s="142">
        <v>0</v>
      </c>
      <c r="G17" s="142">
        <v>0</v>
      </c>
      <c r="H17" s="142">
        <v>9</v>
      </c>
      <c r="I17" s="142">
        <v>9</v>
      </c>
      <c r="J17" s="142">
        <v>6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3</v>
      </c>
      <c r="Q17" s="142">
        <v>0</v>
      </c>
      <c r="R17" s="142">
        <v>3</v>
      </c>
      <c r="S17" s="143">
        <f t="shared" si="2"/>
        <v>0.6666666666666666</v>
      </c>
      <c r="T17" s="68" t="s">
        <v>19</v>
      </c>
      <c r="U17" s="70" t="s">
        <v>121</v>
      </c>
      <c r="V17" s="124"/>
      <c r="W17" s="75">
        <f t="shared" si="3"/>
        <v>0</v>
      </c>
      <c r="X17" s="54">
        <v>0</v>
      </c>
      <c r="Y17" s="53"/>
    </row>
    <row r="18" spans="1:25" s="16" customFormat="1" ht="24.75" customHeight="1">
      <c r="A18" s="102" t="s">
        <v>20</v>
      </c>
      <c r="B18" s="141" t="s">
        <v>108</v>
      </c>
      <c r="C18" s="142">
        <v>9</v>
      </c>
      <c r="D18" s="142">
        <v>2</v>
      </c>
      <c r="E18" s="142">
        <v>7</v>
      </c>
      <c r="F18" s="142">
        <v>0</v>
      </c>
      <c r="G18" s="142"/>
      <c r="H18" s="142">
        <v>9</v>
      </c>
      <c r="I18" s="142">
        <v>7</v>
      </c>
      <c r="J18" s="142">
        <v>7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2</v>
      </c>
      <c r="R18" s="142">
        <v>2</v>
      </c>
      <c r="S18" s="143">
        <f t="shared" si="2"/>
        <v>1</v>
      </c>
      <c r="T18" s="68" t="s">
        <v>20</v>
      </c>
      <c r="U18" s="70" t="s">
        <v>108</v>
      </c>
      <c r="V18" s="124"/>
      <c r="W18" s="75">
        <f t="shared" si="3"/>
        <v>2</v>
      </c>
      <c r="X18" s="54">
        <v>0</v>
      </c>
      <c r="Y18" s="53"/>
    </row>
    <row r="19" spans="1:25" s="16" customFormat="1" ht="24.75" customHeight="1">
      <c r="A19" s="102" t="s">
        <v>21</v>
      </c>
      <c r="B19" s="144" t="s">
        <v>107</v>
      </c>
      <c r="C19" s="142">
        <v>42</v>
      </c>
      <c r="D19" s="142">
        <v>21</v>
      </c>
      <c r="E19" s="142">
        <v>21</v>
      </c>
      <c r="F19" s="142">
        <v>0</v>
      </c>
      <c r="G19" s="142"/>
      <c r="H19" s="142">
        <v>42</v>
      </c>
      <c r="I19" s="142">
        <v>33</v>
      </c>
      <c r="J19" s="142">
        <v>12</v>
      </c>
      <c r="K19" s="142">
        <v>0</v>
      </c>
      <c r="L19" s="142">
        <v>21</v>
      </c>
      <c r="M19" s="142">
        <v>0</v>
      </c>
      <c r="N19" s="142">
        <v>0</v>
      </c>
      <c r="O19" s="142">
        <v>0</v>
      </c>
      <c r="P19" s="142">
        <v>0</v>
      </c>
      <c r="Q19" s="142">
        <v>9</v>
      </c>
      <c r="R19" s="142">
        <v>30</v>
      </c>
      <c r="S19" s="143">
        <f t="shared" si="2"/>
        <v>0.36363636363636365</v>
      </c>
      <c r="T19" s="71" t="s">
        <v>21</v>
      </c>
      <c r="U19" s="72" t="s">
        <v>107</v>
      </c>
      <c r="V19" s="125"/>
      <c r="W19" s="75">
        <f t="shared" si="3"/>
        <v>21</v>
      </c>
      <c r="X19" s="54">
        <v>0</v>
      </c>
      <c r="Y19" s="53"/>
    </row>
    <row r="20" spans="1:25" s="16" customFormat="1" ht="24.75" customHeight="1">
      <c r="A20" s="102" t="s">
        <v>22</v>
      </c>
      <c r="B20" s="144" t="s">
        <v>96</v>
      </c>
      <c r="C20" s="142">
        <v>61</v>
      </c>
      <c r="D20" s="142">
        <v>30</v>
      </c>
      <c r="E20" s="142">
        <v>31</v>
      </c>
      <c r="F20" s="142">
        <v>3</v>
      </c>
      <c r="G20" s="142"/>
      <c r="H20" s="142">
        <v>58</v>
      </c>
      <c r="I20" s="142">
        <v>41</v>
      </c>
      <c r="J20" s="142">
        <v>31</v>
      </c>
      <c r="K20" s="142">
        <v>3</v>
      </c>
      <c r="L20" s="142">
        <v>7</v>
      </c>
      <c r="M20" s="142"/>
      <c r="N20" s="142"/>
      <c r="O20" s="142"/>
      <c r="P20" s="142"/>
      <c r="Q20" s="142">
        <v>17</v>
      </c>
      <c r="R20" s="142">
        <v>24</v>
      </c>
      <c r="S20" s="143">
        <f t="shared" si="2"/>
        <v>0.8292682926829268</v>
      </c>
      <c r="T20" s="71" t="s">
        <v>22</v>
      </c>
      <c r="U20" s="72" t="s">
        <v>96</v>
      </c>
      <c r="V20" s="125"/>
      <c r="W20" s="75">
        <f t="shared" si="3"/>
        <v>30</v>
      </c>
      <c r="X20" s="54">
        <v>0</v>
      </c>
      <c r="Y20" s="53"/>
    </row>
    <row r="21" spans="1:25" s="16" customFormat="1" ht="24.75" customHeight="1">
      <c r="A21" s="102" t="s">
        <v>29</v>
      </c>
      <c r="B21" s="144" t="s">
        <v>55</v>
      </c>
      <c r="C21" s="142">
        <v>19</v>
      </c>
      <c r="D21" s="142">
        <v>0</v>
      </c>
      <c r="E21" s="142">
        <v>19</v>
      </c>
      <c r="F21" s="142">
        <v>0</v>
      </c>
      <c r="G21" s="142"/>
      <c r="H21" s="142">
        <v>19</v>
      </c>
      <c r="I21" s="142">
        <v>19</v>
      </c>
      <c r="J21" s="142">
        <v>4</v>
      </c>
      <c r="K21" s="142">
        <v>0</v>
      </c>
      <c r="L21" s="142">
        <v>15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15</v>
      </c>
      <c r="S21" s="143">
        <f t="shared" si="2"/>
        <v>0.21052631578947367</v>
      </c>
      <c r="T21" s="71"/>
      <c r="U21" s="72"/>
      <c r="V21" s="125"/>
      <c r="W21" s="75"/>
      <c r="X21" s="54"/>
      <c r="Y21" s="53"/>
    </row>
    <row r="22" spans="1:25" s="16" customFormat="1" ht="24.75" customHeight="1">
      <c r="A22" s="102" t="s">
        <v>18</v>
      </c>
      <c r="B22" s="144" t="s">
        <v>163</v>
      </c>
      <c r="C22" s="142">
        <v>19</v>
      </c>
      <c r="D22" s="142">
        <v>0</v>
      </c>
      <c r="E22" s="142">
        <v>19</v>
      </c>
      <c r="F22" s="142">
        <v>0</v>
      </c>
      <c r="G22" s="142">
        <v>0</v>
      </c>
      <c r="H22" s="142">
        <v>19</v>
      </c>
      <c r="I22" s="142">
        <v>19</v>
      </c>
      <c r="J22" s="142">
        <v>14</v>
      </c>
      <c r="K22" s="142">
        <v>0</v>
      </c>
      <c r="L22" s="142">
        <v>4</v>
      </c>
      <c r="M22" s="142">
        <v>0</v>
      </c>
      <c r="N22" s="142">
        <v>1</v>
      </c>
      <c r="O22" s="142">
        <v>0</v>
      </c>
      <c r="P22" s="142">
        <v>0</v>
      </c>
      <c r="Q22" s="142">
        <v>0</v>
      </c>
      <c r="R22" s="142">
        <v>5</v>
      </c>
      <c r="S22" s="143">
        <f t="shared" si="2"/>
        <v>0.7368421052631579</v>
      </c>
      <c r="T22" s="71"/>
      <c r="U22" s="72"/>
      <c r="V22" s="125"/>
      <c r="W22" s="75"/>
      <c r="X22" s="54"/>
      <c r="Y22" s="53"/>
    </row>
    <row r="23" spans="1:25" s="122" customFormat="1" ht="24.75" customHeight="1">
      <c r="A23" s="101" t="s">
        <v>1</v>
      </c>
      <c r="B23" s="145" t="s">
        <v>175</v>
      </c>
      <c r="C23" s="139">
        <f>SUM(C24:C28)</f>
        <v>482</v>
      </c>
      <c r="D23" s="139">
        <f>SUM(D24:D28)</f>
        <v>86</v>
      </c>
      <c r="E23" s="139">
        <f aca="true" t="shared" si="4" ref="E23:Q23">SUM(E24:E28)</f>
        <v>396</v>
      </c>
      <c r="F23" s="139">
        <f t="shared" si="4"/>
        <v>15</v>
      </c>
      <c r="G23" s="139">
        <f t="shared" si="4"/>
        <v>0</v>
      </c>
      <c r="H23" s="139">
        <f t="shared" si="4"/>
        <v>467</v>
      </c>
      <c r="I23" s="139">
        <f t="shared" si="4"/>
        <v>416</v>
      </c>
      <c r="J23" s="139">
        <f t="shared" si="4"/>
        <v>337</v>
      </c>
      <c r="K23" s="139">
        <f t="shared" si="4"/>
        <v>3</v>
      </c>
      <c r="L23" s="139">
        <f t="shared" si="4"/>
        <v>69</v>
      </c>
      <c r="M23" s="139">
        <f t="shared" si="4"/>
        <v>0</v>
      </c>
      <c r="N23" s="139">
        <f t="shared" si="4"/>
        <v>0</v>
      </c>
      <c r="O23" s="139">
        <f t="shared" si="4"/>
        <v>0</v>
      </c>
      <c r="P23" s="139">
        <f t="shared" si="4"/>
        <v>7</v>
      </c>
      <c r="Q23" s="139">
        <f t="shared" si="4"/>
        <v>51</v>
      </c>
      <c r="R23" s="139">
        <f>SUM(R24:R28)</f>
        <v>127</v>
      </c>
      <c r="S23" s="140">
        <f t="shared" si="2"/>
        <v>0.8173076923076923</v>
      </c>
      <c r="T23" s="68" t="s">
        <v>1</v>
      </c>
      <c r="U23" s="73" t="s">
        <v>135</v>
      </c>
      <c r="V23" s="126">
        <v>86</v>
      </c>
      <c r="W23" s="75">
        <f t="shared" si="3"/>
        <v>0</v>
      </c>
      <c r="X23" s="55">
        <f>+C23-F23-G23-H23</f>
        <v>0</v>
      </c>
      <c r="Y23" s="53">
        <f>C23-F23-G23-H23</f>
        <v>0</v>
      </c>
    </row>
    <row r="24" spans="1:25" s="5" customFormat="1" ht="24.75" customHeight="1">
      <c r="A24" s="102" t="s">
        <v>5</v>
      </c>
      <c r="B24" s="146" t="s">
        <v>64</v>
      </c>
      <c r="C24" s="142">
        <v>67</v>
      </c>
      <c r="D24" s="142">
        <v>18</v>
      </c>
      <c r="E24" s="142">
        <v>49</v>
      </c>
      <c r="F24" s="142"/>
      <c r="G24" s="142"/>
      <c r="H24" s="142">
        <v>67</v>
      </c>
      <c r="I24" s="142">
        <v>60</v>
      </c>
      <c r="J24" s="142">
        <v>43</v>
      </c>
      <c r="K24" s="142"/>
      <c r="L24" s="142">
        <v>17</v>
      </c>
      <c r="M24" s="142"/>
      <c r="N24" s="142"/>
      <c r="O24" s="142"/>
      <c r="P24" s="142">
        <v>0</v>
      </c>
      <c r="Q24" s="142">
        <v>7</v>
      </c>
      <c r="R24" s="142">
        <v>24</v>
      </c>
      <c r="S24" s="143">
        <f t="shared" si="2"/>
        <v>0.7166666666666667</v>
      </c>
      <c r="T24" s="68" t="s">
        <v>5</v>
      </c>
      <c r="U24" s="74" t="s">
        <v>55</v>
      </c>
      <c r="V24" s="126"/>
      <c r="W24" s="75">
        <f t="shared" si="3"/>
        <v>18</v>
      </c>
      <c r="X24" s="55">
        <v>0</v>
      </c>
      <c r="Y24" s="53">
        <v>0</v>
      </c>
    </row>
    <row r="25" spans="1:25" s="11" customFormat="1" ht="24.75" customHeight="1">
      <c r="A25" s="102" t="s">
        <v>6</v>
      </c>
      <c r="B25" s="146" t="s">
        <v>65</v>
      </c>
      <c r="C25" s="142">
        <v>126</v>
      </c>
      <c r="D25" s="142">
        <v>15</v>
      </c>
      <c r="E25" s="142">
        <v>111</v>
      </c>
      <c r="F25" s="142">
        <v>6</v>
      </c>
      <c r="G25" s="142"/>
      <c r="H25" s="142">
        <v>120</v>
      </c>
      <c r="I25" s="142">
        <v>104</v>
      </c>
      <c r="J25" s="142">
        <v>95</v>
      </c>
      <c r="K25" s="142"/>
      <c r="L25" s="142">
        <v>7</v>
      </c>
      <c r="M25" s="142"/>
      <c r="N25" s="142"/>
      <c r="O25" s="142"/>
      <c r="P25" s="142">
        <v>2</v>
      </c>
      <c r="Q25" s="142">
        <v>16</v>
      </c>
      <c r="R25" s="142">
        <v>25</v>
      </c>
      <c r="S25" s="143">
        <f t="shared" si="2"/>
        <v>0.9134615384615384</v>
      </c>
      <c r="T25" s="68" t="s">
        <v>6</v>
      </c>
      <c r="U25" s="74" t="s">
        <v>56</v>
      </c>
      <c r="V25" s="126"/>
      <c r="W25" s="75">
        <f t="shared" si="3"/>
        <v>15</v>
      </c>
      <c r="X25" s="55">
        <v>0</v>
      </c>
      <c r="Y25" s="53"/>
    </row>
    <row r="26" spans="1:25" s="11" customFormat="1" ht="24.75" customHeight="1">
      <c r="A26" s="102" t="s">
        <v>7</v>
      </c>
      <c r="B26" s="146" t="s">
        <v>66</v>
      </c>
      <c r="C26" s="142">
        <v>159</v>
      </c>
      <c r="D26" s="142">
        <v>36</v>
      </c>
      <c r="E26" s="142">
        <v>123</v>
      </c>
      <c r="F26" s="142">
        <v>4</v>
      </c>
      <c r="G26" s="142"/>
      <c r="H26" s="142">
        <v>155</v>
      </c>
      <c r="I26" s="142">
        <v>140</v>
      </c>
      <c r="J26" s="142">
        <v>112</v>
      </c>
      <c r="K26" s="142">
        <v>2</v>
      </c>
      <c r="L26" s="142">
        <v>24</v>
      </c>
      <c r="M26" s="142"/>
      <c r="N26" s="142">
        <v>0</v>
      </c>
      <c r="O26" s="142"/>
      <c r="P26" s="142">
        <v>2</v>
      </c>
      <c r="Q26" s="142">
        <v>15</v>
      </c>
      <c r="R26" s="142">
        <v>41</v>
      </c>
      <c r="S26" s="143">
        <f t="shared" si="2"/>
        <v>0.8142857142857143</v>
      </c>
      <c r="T26" s="68" t="s">
        <v>7</v>
      </c>
      <c r="U26" s="74" t="s">
        <v>57</v>
      </c>
      <c r="V26" s="126"/>
      <c r="W26" s="75">
        <f t="shared" si="3"/>
        <v>36</v>
      </c>
      <c r="X26" s="55">
        <v>0</v>
      </c>
      <c r="Y26" s="53"/>
    </row>
    <row r="27" spans="1:25" s="11" customFormat="1" ht="24.75" customHeight="1">
      <c r="A27" s="102" t="s">
        <v>8</v>
      </c>
      <c r="B27" s="146" t="s">
        <v>158</v>
      </c>
      <c r="C27" s="142">
        <v>74</v>
      </c>
      <c r="D27" s="142">
        <v>5</v>
      </c>
      <c r="E27" s="142">
        <v>69</v>
      </c>
      <c r="F27" s="142">
        <v>2</v>
      </c>
      <c r="G27" s="142"/>
      <c r="H27" s="142">
        <v>72</v>
      </c>
      <c r="I27" s="142">
        <v>68</v>
      </c>
      <c r="J27" s="142">
        <v>52</v>
      </c>
      <c r="K27" s="142"/>
      <c r="L27" s="142">
        <v>15</v>
      </c>
      <c r="M27" s="142"/>
      <c r="N27" s="142"/>
      <c r="O27" s="142"/>
      <c r="P27" s="142">
        <v>1</v>
      </c>
      <c r="Q27" s="142">
        <v>4</v>
      </c>
      <c r="R27" s="142">
        <v>20</v>
      </c>
      <c r="S27" s="143">
        <f t="shared" si="2"/>
        <v>0.7647058823529411</v>
      </c>
      <c r="T27" s="68" t="s">
        <v>8</v>
      </c>
      <c r="U27" s="74" t="s">
        <v>58</v>
      </c>
      <c r="V27" s="126"/>
      <c r="W27" s="75">
        <f t="shared" si="3"/>
        <v>5</v>
      </c>
      <c r="X27" s="55">
        <v>0</v>
      </c>
      <c r="Y27" s="53"/>
    </row>
    <row r="28" spans="1:25" s="122" customFormat="1" ht="24.75" customHeight="1">
      <c r="A28" s="102" t="s">
        <v>19</v>
      </c>
      <c r="B28" s="146" t="s">
        <v>159</v>
      </c>
      <c r="C28" s="142">
        <v>56</v>
      </c>
      <c r="D28" s="142">
        <v>12</v>
      </c>
      <c r="E28" s="142">
        <v>44</v>
      </c>
      <c r="F28" s="142">
        <v>3</v>
      </c>
      <c r="G28" s="142"/>
      <c r="H28" s="142">
        <v>53</v>
      </c>
      <c r="I28" s="142">
        <v>44</v>
      </c>
      <c r="J28" s="142">
        <v>35</v>
      </c>
      <c r="K28" s="142">
        <v>1</v>
      </c>
      <c r="L28" s="142">
        <v>6</v>
      </c>
      <c r="M28" s="142"/>
      <c r="N28" s="142"/>
      <c r="O28" s="142"/>
      <c r="P28" s="142">
        <v>2</v>
      </c>
      <c r="Q28" s="142">
        <v>9</v>
      </c>
      <c r="R28" s="142">
        <v>17</v>
      </c>
      <c r="S28" s="143">
        <f t="shared" si="2"/>
        <v>0.8181818181818182</v>
      </c>
      <c r="T28" s="68" t="s">
        <v>1</v>
      </c>
      <c r="U28" s="73" t="s">
        <v>136</v>
      </c>
      <c r="V28" s="126"/>
      <c r="W28" s="75">
        <f t="shared" si="3"/>
        <v>12</v>
      </c>
      <c r="X28" s="55">
        <f>+C28-F28-G28-H28</f>
        <v>0</v>
      </c>
      <c r="Y28" s="53">
        <f>C28-F28-G28-H28</f>
        <v>0</v>
      </c>
    </row>
    <row r="29" spans="1:25" s="5" customFormat="1" ht="24.75" customHeight="1">
      <c r="A29" s="101" t="s">
        <v>3</v>
      </c>
      <c r="B29" s="145" t="s">
        <v>176</v>
      </c>
      <c r="C29" s="139">
        <f>SUM(C30:C33)</f>
        <v>631</v>
      </c>
      <c r="D29" s="139">
        <f aca="true" t="shared" si="5" ref="D29:R29">SUM(D30:D33)</f>
        <v>163</v>
      </c>
      <c r="E29" s="139">
        <f t="shared" si="5"/>
        <v>468</v>
      </c>
      <c r="F29" s="139">
        <f t="shared" si="5"/>
        <v>16</v>
      </c>
      <c r="G29" s="139">
        <f t="shared" si="5"/>
        <v>0</v>
      </c>
      <c r="H29" s="139">
        <f t="shared" si="5"/>
        <v>615</v>
      </c>
      <c r="I29" s="139">
        <f t="shared" si="5"/>
        <v>548</v>
      </c>
      <c r="J29" s="139">
        <f t="shared" si="5"/>
        <v>395</v>
      </c>
      <c r="K29" s="139">
        <f>SUM(K30:K33)</f>
        <v>3</v>
      </c>
      <c r="L29" s="139">
        <f t="shared" si="5"/>
        <v>150</v>
      </c>
      <c r="M29" s="139">
        <f t="shared" si="5"/>
        <v>0</v>
      </c>
      <c r="N29" s="139">
        <f t="shared" si="5"/>
        <v>0</v>
      </c>
      <c r="O29" s="139">
        <f t="shared" si="5"/>
        <v>0</v>
      </c>
      <c r="P29" s="139">
        <f t="shared" si="5"/>
        <v>0</v>
      </c>
      <c r="Q29" s="139">
        <f t="shared" si="5"/>
        <v>67</v>
      </c>
      <c r="R29" s="139">
        <f t="shared" si="5"/>
        <v>217</v>
      </c>
      <c r="S29" s="140">
        <f t="shared" si="2"/>
        <v>0.7262773722627737</v>
      </c>
      <c r="T29" s="68" t="s">
        <v>5</v>
      </c>
      <c r="U29" s="74" t="s">
        <v>59</v>
      </c>
      <c r="V29" s="126">
        <v>163</v>
      </c>
      <c r="W29" s="75">
        <f t="shared" si="3"/>
        <v>0</v>
      </c>
      <c r="X29" s="55">
        <v>0</v>
      </c>
      <c r="Y29" s="53"/>
    </row>
    <row r="30" spans="1:25" s="11" customFormat="1" ht="24.75" customHeight="1">
      <c r="A30" s="102" t="s">
        <v>5</v>
      </c>
      <c r="B30" s="146" t="s">
        <v>90</v>
      </c>
      <c r="C30" s="142">
        <v>103</v>
      </c>
      <c r="D30" s="142">
        <v>1</v>
      </c>
      <c r="E30" s="142">
        <v>102</v>
      </c>
      <c r="F30" s="142">
        <v>4</v>
      </c>
      <c r="G30" s="142">
        <v>0</v>
      </c>
      <c r="H30" s="142">
        <v>99</v>
      </c>
      <c r="I30" s="142">
        <v>99</v>
      </c>
      <c r="J30" s="142">
        <v>91</v>
      </c>
      <c r="K30" s="142">
        <v>1</v>
      </c>
      <c r="L30" s="142">
        <v>7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7</v>
      </c>
      <c r="S30" s="143">
        <f t="shared" si="2"/>
        <v>0.9292929292929293</v>
      </c>
      <c r="T30" s="68" t="s">
        <v>6</v>
      </c>
      <c r="U30" s="74" t="s">
        <v>86</v>
      </c>
      <c r="V30" s="126"/>
      <c r="W30" s="75">
        <f t="shared" si="3"/>
        <v>1</v>
      </c>
      <c r="X30" s="55">
        <v>0</v>
      </c>
      <c r="Y30" s="53"/>
    </row>
    <row r="31" spans="1:25" s="11" customFormat="1" ht="24.75" customHeight="1">
      <c r="A31" s="102" t="s">
        <v>6</v>
      </c>
      <c r="B31" s="146" t="s">
        <v>91</v>
      </c>
      <c r="C31" s="142">
        <v>179</v>
      </c>
      <c r="D31" s="142">
        <v>45</v>
      </c>
      <c r="E31" s="142">
        <v>134</v>
      </c>
      <c r="F31" s="142">
        <v>6</v>
      </c>
      <c r="G31" s="142">
        <v>0</v>
      </c>
      <c r="H31" s="142">
        <v>173</v>
      </c>
      <c r="I31" s="142">
        <v>155</v>
      </c>
      <c r="J31" s="142">
        <v>101</v>
      </c>
      <c r="K31" s="142"/>
      <c r="L31" s="142">
        <v>54</v>
      </c>
      <c r="M31" s="142">
        <v>0</v>
      </c>
      <c r="N31" s="142">
        <v>0</v>
      </c>
      <c r="O31" s="142">
        <v>0</v>
      </c>
      <c r="P31" s="142">
        <v>0</v>
      </c>
      <c r="Q31" s="142">
        <v>18</v>
      </c>
      <c r="R31" s="142">
        <v>72</v>
      </c>
      <c r="S31" s="143">
        <f t="shared" si="2"/>
        <v>0.6516129032258065</v>
      </c>
      <c r="T31" s="68" t="s">
        <v>7</v>
      </c>
      <c r="U31" s="74" t="s">
        <v>61</v>
      </c>
      <c r="V31" s="126"/>
      <c r="W31" s="75">
        <f t="shared" si="3"/>
        <v>45</v>
      </c>
      <c r="X31" s="55">
        <v>0</v>
      </c>
      <c r="Y31" s="53"/>
    </row>
    <row r="32" spans="1:25" s="11" customFormat="1" ht="24.75" customHeight="1">
      <c r="A32" s="102" t="s">
        <v>7</v>
      </c>
      <c r="B32" s="146" t="s">
        <v>92</v>
      </c>
      <c r="C32" s="142">
        <v>183</v>
      </c>
      <c r="D32" s="142">
        <v>58</v>
      </c>
      <c r="E32" s="142">
        <v>125</v>
      </c>
      <c r="F32" s="142">
        <v>2</v>
      </c>
      <c r="G32" s="142">
        <v>0</v>
      </c>
      <c r="H32" s="142">
        <v>181</v>
      </c>
      <c r="I32" s="142">
        <v>155</v>
      </c>
      <c r="J32" s="142">
        <v>105</v>
      </c>
      <c r="K32" s="142"/>
      <c r="L32" s="142">
        <v>50</v>
      </c>
      <c r="M32" s="142">
        <v>0</v>
      </c>
      <c r="N32" s="142">
        <v>0</v>
      </c>
      <c r="O32" s="142">
        <v>0</v>
      </c>
      <c r="P32" s="142">
        <v>0</v>
      </c>
      <c r="Q32" s="142">
        <v>26</v>
      </c>
      <c r="R32" s="142">
        <v>76</v>
      </c>
      <c r="S32" s="143">
        <f t="shared" si="2"/>
        <v>0.6774193548387096</v>
      </c>
      <c r="T32" s="68"/>
      <c r="U32" s="74" t="s">
        <v>62</v>
      </c>
      <c r="V32" s="126"/>
      <c r="W32" s="75">
        <f t="shared" si="3"/>
        <v>58</v>
      </c>
      <c r="X32" s="55">
        <v>0</v>
      </c>
      <c r="Y32" s="53"/>
    </row>
    <row r="33" spans="1:25" s="11" customFormat="1" ht="24.75" customHeight="1">
      <c r="A33" s="102" t="s">
        <v>8</v>
      </c>
      <c r="B33" s="146" t="s">
        <v>93</v>
      </c>
      <c r="C33" s="142">
        <v>166</v>
      </c>
      <c r="D33" s="142">
        <v>59</v>
      </c>
      <c r="E33" s="142">
        <v>107</v>
      </c>
      <c r="F33" s="142">
        <v>4</v>
      </c>
      <c r="G33" s="142">
        <v>0</v>
      </c>
      <c r="H33" s="142">
        <v>162</v>
      </c>
      <c r="I33" s="142">
        <v>139</v>
      </c>
      <c r="J33" s="142">
        <v>98</v>
      </c>
      <c r="K33" s="142">
        <v>2</v>
      </c>
      <c r="L33" s="142">
        <v>39</v>
      </c>
      <c r="M33" s="142">
        <v>0</v>
      </c>
      <c r="N33" s="142">
        <v>0</v>
      </c>
      <c r="O33" s="142">
        <v>0</v>
      </c>
      <c r="P33" s="142">
        <v>0</v>
      </c>
      <c r="Q33" s="142">
        <v>23</v>
      </c>
      <c r="R33" s="142">
        <v>62</v>
      </c>
      <c r="S33" s="143">
        <f t="shared" si="2"/>
        <v>0.7194244604316546</v>
      </c>
      <c r="T33" s="68" t="s">
        <v>8</v>
      </c>
      <c r="U33" s="74" t="s">
        <v>106</v>
      </c>
      <c r="V33" s="126"/>
      <c r="W33" s="75">
        <f t="shared" si="3"/>
        <v>59</v>
      </c>
      <c r="X33" s="55"/>
      <c r="Y33" s="53"/>
    </row>
    <row r="34" spans="1:25" s="11" customFormat="1" ht="24.75" customHeight="1">
      <c r="A34" s="101" t="s">
        <v>10</v>
      </c>
      <c r="B34" s="145" t="s">
        <v>177</v>
      </c>
      <c r="C34" s="139">
        <f>SUM(C35:C40)</f>
        <v>1018</v>
      </c>
      <c r="D34" s="139">
        <f aca="true" t="shared" si="6" ref="D34:Q34">SUM(D35:D40)</f>
        <v>358</v>
      </c>
      <c r="E34" s="139">
        <f t="shared" si="6"/>
        <v>660</v>
      </c>
      <c r="F34" s="139">
        <f t="shared" si="6"/>
        <v>18</v>
      </c>
      <c r="G34" s="139">
        <f t="shared" si="6"/>
        <v>0</v>
      </c>
      <c r="H34" s="139">
        <f t="shared" si="6"/>
        <v>1000</v>
      </c>
      <c r="I34" s="139">
        <f t="shared" si="6"/>
        <v>788</v>
      </c>
      <c r="J34" s="139">
        <f t="shared" si="6"/>
        <v>595</v>
      </c>
      <c r="K34" s="139">
        <f t="shared" si="6"/>
        <v>4</v>
      </c>
      <c r="L34" s="139">
        <f t="shared" si="6"/>
        <v>180</v>
      </c>
      <c r="M34" s="139">
        <f t="shared" si="6"/>
        <v>0</v>
      </c>
      <c r="N34" s="139">
        <f t="shared" si="6"/>
        <v>0</v>
      </c>
      <c r="O34" s="139">
        <f t="shared" si="6"/>
        <v>0</v>
      </c>
      <c r="P34" s="139">
        <f t="shared" si="6"/>
        <v>9</v>
      </c>
      <c r="Q34" s="139">
        <f t="shared" si="6"/>
        <v>212</v>
      </c>
      <c r="R34" s="139">
        <f>SUM(R35:R40)</f>
        <v>401</v>
      </c>
      <c r="S34" s="140">
        <f t="shared" si="2"/>
        <v>0.7601522842639594</v>
      </c>
      <c r="T34" s="68"/>
      <c r="U34" s="74"/>
      <c r="V34" s="126">
        <v>358</v>
      </c>
      <c r="W34" s="75"/>
      <c r="X34" s="55"/>
      <c r="Y34" s="53"/>
    </row>
    <row r="35" spans="1:25" s="12" customFormat="1" ht="24.75" customHeight="1">
      <c r="A35" s="102" t="s">
        <v>5</v>
      </c>
      <c r="B35" s="146" t="s">
        <v>81</v>
      </c>
      <c r="C35" s="142">
        <v>28</v>
      </c>
      <c r="D35" s="142">
        <v>2</v>
      </c>
      <c r="E35" s="142">
        <v>26</v>
      </c>
      <c r="F35" s="142"/>
      <c r="G35" s="142"/>
      <c r="H35" s="142">
        <v>28</v>
      </c>
      <c r="I35" s="142">
        <v>27</v>
      </c>
      <c r="J35" s="142">
        <v>27</v>
      </c>
      <c r="K35" s="142"/>
      <c r="L35" s="142"/>
      <c r="M35" s="142"/>
      <c r="N35" s="142"/>
      <c r="O35" s="142"/>
      <c r="P35" s="142"/>
      <c r="Q35" s="142">
        <v>1</v>
      </c>
      <c r="R35" s="142">
        <v>1</v>
      </c>
      <c r="S35" s="143">
        <f t="shared" si="2"/>
        <v>1</v>
      </c>
      <c r="T35" s="68" t="s">
        <v>19</v>
      </c>
      <c r="U35" s="74" t="s">
        <v>63</v>
      </c>
      <c r="V35" s="126"/>
      <c r="W35" s="75">
        <f t="shared" si="3"/>
        <v>2</v>
      </c>
      <c r="X35" s="55">
        <v>0</v>
      </c>
      <c r="Y35" s="53"/>
    </row>
    <row r="36" spans="1:25" s="122" customFormat="1" ht="24.75" customHeight="1">
      <c r="A36" s="102" t="s">
        <v>6</v>
      </c>
      <c r="B36" s="146" t="s">
        <v>61</v>
      </c>
      <c r="C36" s="142">
        <v>174</v>
      </c>
      <c r="D36" s="142">
        <v>46</v>
      </c>
      <c r="E36" s="142">
        <v>128</v>
      </c>
      <c r="F36" s="142">
        <v>8</v>
      </c>
      <c r="G36" s="142"/>
      <c r="H36" s="142">
        <v>166</v>
      </c>
      <c r="I36" s="142">
        <v>139</v>
      </c>
      <c r="J36" s="142">
        <v>114</v>
      </c>
      <c r="K36" s="142">
        <v>1</v>
      </c>
      <c r="L36" s="142">
        <v>24</v>
      </c>
      <c r="M36" s="142"/>
      <c r="N36" s="142"/>
      <c r="O36" s="142"/>
      <c r="P36" s="142"/>
      <c r="Q36" s="142">
        <v>27</v>
      </c>
      <c r="R36" s="142">
        <v>51</v>
      </c>
      <c r="S36" s="143">
        <f t="shared" si="2"/>
        <v>0.8273381294964028</v>
      </c>
      <c r="T36" s="68" t="s">
        <v>3</v>
      </c>
      <c r="U36" s="73" t="s">
        <v>137</v>
      </c>
      <c r="V36" s="126"/>
      <c r="W36" s="75">
        <f t="shared" si="3"/>
        <v>46</v>
      </c>
      <c r="X36" s="55">
        <f>+C36-F36-G36-H36</f>
        <v>0</v>
      </c>
      <c r="Y36" s="53">
        <f aca="true" t="shared" si="7" ref="Y36:Y45">C36-F36-G36-H36</f>
        <v>0</v>
      </c>
    </row>
    <row r="37" spans="1:25" s="5" customFormat="1" ht="24.75" customHeight="1">
      <c r="A37" s="102" t="s">
        <v>7</v>
      </c>
      <c r="B37" s="146" t="s">
        <v>83</v>
      </c>
      <c r="C37" s="142">
        <v>205</v>
      </c>
      <c r="D37" s="142">
        <v>75</v>
      </c>
      <c r="E37" s="142">
        <v>130</v>
      </c>
      <c r="F37" s="142"/>
      <c r="G37" s="142"/>
      <c r="H37" s="142">
        <v>205</v>
      </c>
      <c r="I37" s="142">
        <v>158</v>
      </c>
      <c r="J37" s="142">
        <v>131</v>
      </c>
      <c r="K37" s="142"/>
      <c r="L37" s="142">
        <v>19</v>
      </c>
      <c r="M37" s="142"/>
      <c r="N37" s="142"/>
      <c r="O37" s="142"/>
      <c r="P37" s="142">
        <v>8</v>
      </c>
      <c r="Q37" s="142">
        <v>47</v>
      </c>
      <c r="R37" s="142">
        <v>74</v>
      </c>
      <c r="S37" s="143">
        <f t="shared" si="2"/>
        <v>0.8291139240506329</v>
      </c>
      <c r="T37" s="68" t="s">
        <v>5</v>
      </c>
      <c r="U37" s="74" t="s">
        <v>138</v>
      </c>
      <c r="V37" s="126"/>
      <c r="W37" s="75">
        <f t="shared" si="3"/>
        <v>75</v>
      </c>
      <c r="X37" s="56"/>
      <c r="Y37" s="57"/>
    </row>
    <row r="38" spans="1:25" s="11" customFormat="1" ht="24.75" customHeight="1">
      <c r="A38" s="102" t="s">
        <v>8</v>
      </c>
      <c r="B38" s="146" t="s">
        <v>84</v>
      </c>
      <c r="C38" s="142">
        <v>228</v>
      </c>
      <c r="D38" s="142">
        <v>83</v>
      </c>
      <c r="E38" s="142">
        <v>145</v>
      </c>
      <c r="F38" s="142">
        <v>5</v>
      </c>
      <c r="G38" s="142"/>
      <c r="H38" s="142">
        <v>223</v>
      </c>
      <c r="I38" s="142">
        <v>163</v>
      </c>
      <c r="J38" s="142">
        <v>129</v>
      </c>
      <c r="K38" s="142">
        <v>1</v>
      </c>
      <c r="L38" s="142">
        <v>33</v>
      </c>
      <c r="M38" s="142"/>
      <c r="N38" s="142"/>
      <c r="O38" s="142"/>
      <c r="P38" s="142"/>
      <c r="Q38" s="142">
        <v>60</v>
      </c>
      <c r="R38" s="142">
        <v>93</v>
      </c>
      <c r="S38" s="143">
        <f t="shared" si="2"/>
        <v>0.7975460122699386</v>
      </c>
      <c r="T38" s="68" t="s">
        <v>6</v>
      </c>
      <c r="U38" s="74" t="s">
        <v>139</v>
      </c>
      <c r="V38" s="126"/>
      <c r="W38" s="75">
        <f t="shared" si="3"/>
        <v>83</v>
      </c>
      <c r="X38" s="56"/>
      <c r="Y38" s="57"/>
    </row>
    <row r="39" spans="1:25" s="11" customFormat="1" ht="24.75" customHeight="1">
      <c r="A39" s="102" t="s">
        <v>19</v>
      </c>
      <c r="B39" s="146" t="s">
        <v>162</v>
      </c>
      <c r="C39" s="142">
        <v>110</v>
      </c>
      <c r="D39" s="142">
        <v>34</v>
      </c>
      <c r="E39" s="142">
        <v>76</v>
      </c>
      <c r="F39" s="142">
        <v>2</v>
      </c>
      <c r="G39" s="142"/>
      <c r="H39" s="142">
        <v>108</v>
      </c>
      <c r="I39" s="142">
        <v>85</v>
      </c>
      <c r="J39" s="142">
        <v>67</v>
      </c>
      <c r="K39" s="142">
        <v>2</v>
      </c>
      <c r="L39" s="142">
        <v>15</v>
      </c>
      <c r="M39" s="142"/>
      <c r="N39" s="142"/>
      <c r="O39" s="142"/>
      <c r="P39" s="142">
        <v>1</v>
      </c>
      <c r="Q39" s="142">
        <v>23</v>
      </c>
      <c r="R39" s="142">
        <v>39</v>
      </c>
      <c r="S39" s="143">
        <f t="shared" si="2"/>
        <v>0.8117647058823529</v>
      </c>
      <c r="T39" s="68"/>
      <c r="U39" s="74"/>
      <c r="V39" s="126"/>
      <c r="W39" s="75"/>
      <c r="X39" s="56"/>
      <c r="Y39" s="57"/>
    </row>
    <row r="40" spans="1:25" s="11" customFormat="1" ht="24.75" customHeight="1">
      <c r="A40" s="102" t="s">
        <v>20</v>
      </c>
      <c r="B40" s="146" t="s">
        <v>85</v>
      </c>
      <c r="C40" s="142">
        <v>273</v>
      </c>
      <c r="D40" s="142">
        <v>118</v>
      </c>
      <c r="E40" s="142">
        <v>155</v>
      </c>
      <c r="F40" s="142">
        <v>3</v>
      </c>
      <c r="G40" s="142"/>
      <c r="H40" s="142">
        <v>270</v>
      </c>
      <c r="I40" s="142">
        <v>216</v>
      </c>
      <c r="J40" s="142">
        <v>127</v>
      </c>
      <c r="K40" s="142"/>
      <c r="L40" s="142">
        <v>89</v>
      </c>
      <c r="M40" s="142"/>
      <c r="N40" s="142"/>
      <c r="O40" s="142"/>
      <c r="P40" s="142"/>
      <c r="Q40" s="142">
        <v>54</v>
      </c>
      <c r="R40" s="142">
        <v>143</v>
      </c>
      <c r="S40" s="143">
        <f t="shared" si="2"/>
        <v>0.5879629629629629</v>
      </c>
      <c r="T40" s="68" t="s">
        <v>7</v>
      </c>
      <c r="U40" s="74" t="s">
        <v>140</v>
      </c>
      <c r="V40" s="126"/>
      <c r="W40" s="75">
        <f t="shared" si="3"/>
        <v>118</v>
      </c>
      <c r="X40" s="56"/>
      <c r="Y40" s="57"/>
    </row>
    <row r="41" spans="1:25" s="122" customFormat="1" ht="24.75" customHeight="1">
      <c r="A41" s="101" t="s">
        <v>46</v>
      </c>
      <c r="B41" s="145" t="s">
        <v>178</v>
      </c>
      <c r="C41" s="139">
        <f>SUM(C42:C46)</f>
        <v>747</v>
      </c>
      <c r="D41" s="139">
        <f aca="true" t="shared" si="8" ref="D41:R41">SUM(D42:D46)</f>
        <v>302</v>
      </c>
      <c r="E41" s="139">
        <f t="shared" si="8"/>
        <v>445</v>
      </c>
      <c r="F41" s="139">
        <f t="shared" si="8"/>
        <v>15</v>
      </c>
      <c r="G41" s="139">
        <f t="shared" si="8"/>
        <v>0</v>
      </c>
      <c r="H41" s="139">
        <f t="shared" si="8"/>
        <v>732</v>
      </c>
      <c r="I41" s="139">
        <f t="shared" si="8"/>
        <v>587</v>
      </c>
      <c r="J41" s="139">
        <f t="shared" si="8"/>
        <v>387</v>
      </c>
      <c r="K41" s="139">
        <f t="shared" si="8"/>
        <v>8</v>
      </c>
      <c r="L41" s="139">
        <f t="shared" si="8"/>
        <v>192</v>
      </c>
      <c r="M41" s="139">
        <f t="shared" si="8"/>
        <v>0</v>
      </c>
      <c r="N41" s="139">
        <f t="shared" si="8"/>
        <v>0</v>
      </c>
      <c r="O41" s="139">
        <f t="shared" si="8"/>
        <v>0</v>
      </c>
      <c r="P41" s="139">
        <f t="shared" si="8"/>
        <v>0</v>
      </c>
      <c r="Q41" s="139">
        <f t="shared" si="8"/>
        <v>145</v>
      </c>
      <c r="R41" s="139">
        <f t="shared" si="8"/>
        <v>337</v>
      </c>
      <c r="S41" s="140">
        <f t="shared" si="2"/>
        <v>0.6729131175468483</v>
      </c>
      <c r="T41" s="68" t="s">
        <v>10</v>
      </c>
      <c r="U41" s="73" t="s">
        <v>141</v>
      </c>
      <c r="V41" s="126">
        <v>302</v>
      </c>
      <c r="W41" s="75">
        <f t="shared" si="3"/>
        <v>0</v>
      </c>
      <c r="X41" s="55">
        <f>+C41-F41-G41-H41</f>
        <v>0</v>
      </c>
      <c r="Y41" s="53">
        <f t="shared" si="7"/>
        <v>0</v>
      </c>
    </row>
    <row r="42" spans="1:25" s="5" customFormat="1" ht="24.75" customHeight="1">
      <c r="A42" s="102" t="s">
        <v>5</v>
      </c>
      <c r="B42" s="146" t="s">
        <v>199</v>
      </c>
      <c r="C42" s="142">
        <v>80</v>
      </c>
      <c r="D42" s="142">
        <v>30</v>
      </c>
      <c r="E42" s="142">
        <v>50</v>
      </c>
      <c r="F42" s="142">
        <v>0</v>
      </c>
      <c r="G42" s="142">
        <v>0</v>
      </c>
      <c r="H42" s="142">
        <v>80</v>
      </c>
      <c r="I42" s="142">
        <v>67</v>
      </c>
      <c r="J42" s="142">
        <v>41</v>
      </c>
      <c r="K42" s="142">
        <v>3</v>
      </c>
      <c r="L42" s="142">
        <v>23</v>
      </c>
      <c r="M42" s="142">
        <v>0</v>
      </c>
      <c r="N42" s="142">
        <v>0</v>
      </c>
      <c r="O42" s="142">
        <v>0</v>
      </c>
      <c r="P42" s="142">
        <v>0</v>
      </c>
      <c r="Q42" s="142">
        <v>13</v>
      </c>
      <c r="R42" s="142">
        <v>36</v>
      </c>
      <c r="S42" s="140">
        <f t="shared" si="2"/>
        <v>0.6567164179104478</v>
      </c>
      <c r="T42" s="68" t="s">
        <v>5</v>
      </c>
      <c r="U42" s="74" t="s">
        <v>142</v>
      </c>
      <c r="V42" s="126"/>
      <c r="W42" s="75">
        <f t="shared" si="3"/>
        <v>30</v>
      </c>
      <c r="X42" s="56"/>
      <c r="Y42" s="53">
        <f t="shared" si="7"/>
        <v>0</v>
      </c>
    </row>
    <row r="43" spans="1:25" s="11" customFormat="1" ht="24.75" customHeight="1">
      <c r="A43" s="102" t="s">
        <v>6</v>
      </c>
      <c r="B43" s="146" t="s">
        <v>200</v>
      </c>
      <c r="C43" s="142">
        <v>143</v>
      </c>
      <c r="D43" s="142">
        <v>71</v>
      </c>
      <c r="E43" s="142">
        <v>72</v>
      </c>
      <c r="F43" s="142">
        <v>0</v>
      </c>
      <c r="G43" s="142">
        <v>0</v>
      </c>
      <c r="H43" s="142">
        <v>143</v>
      </c>
      <c r="I43" s="142">
        <v>101</v>
      </c>
      <c r="J43" s="142">
        <v>69</v>
      </c>
      <c r="K43" s="142">
        <v>1</v>
      </c>
      <c r="L43" s="142">
        <v>31</v>
      </c>
      <c r="M43" s="142">
        <v>0</v>
      </c>
      <c r="N43" s="142">
        <v>0</v>
      </c>
      <c r="O43" s="142">
        <v>0</v>
      </c>
      <c r="P43" s="142">
        <v>0</v>
      </c>
      <c r="Q43" s="142">
        <v>42</v>
      </c>
      <c r="R43" s="142">
        <v>73</v>
      </c>
      <c r="S43" s="140">
        <f t="shared" si="2"/>
        <v>0.693069306930693</v>
      </c>
      <c r="T43" s="68" t="s">
        <v>6</v>
      </c>
      <c r="U43" s="74" t="s">
        <v>143</v>
      </c>
      <c r="V43" s="126"/>
      <c r="W43" s="75">
        <f t="shared" si="3"/>
        <v>71</v>
      </c>
      <c r="X43" s="56"/>
      <c r="Y43" s="53">
        <f t="shared" si="7"/>
        <v>0</v>
      </c>
    </row>
    <row r="44" spans="1:25" s="11" customFormat="1" ht="24.75" customHeight="1">
      <c r="A44" s="102" t="s">
        <v>7</v>
      </c>
      <c r="B44" s="146" t="s">
        <v>201</v>
      </c>
      <c r="C44" s="142">
        <v>161</v>
      </c>
      <c r="D44" s="142">
        <v>72</v>
      </c>
      <c r="E44" s="142">
        <v>89</v>
      </c>
      <c r="F44" s="142">
        <v>0</v>
      </c>
      <c r="G44" s="142">
        <v>0</v>
      </c>
      <c r="H44" s="142">
        <v>161</v>
      </c>
      <c r="I44" s="142">
        <v>115</v>
      </c>
      <c r="J44" s="142">
        <v>84</v>
      </c>
      <c r="K44" s="142">
        <v>0</v>
      </c>
      <c r="L44" s="142">
        <v>31</v>
      </c>
      <c r="M44" s="142">
        <v>0</v>
      </c>
      <c r="N44" s="142">
        <v>0</v>
      </c>
      <c r="O44" s="142">
        <v>0</v>
      </c>
      <c r="P44" s="142">
        <v>0</v>
      </c>
      <c r="Q44" s="142">
        <v>46</v>
      </c>
      <c r="R44" s="142">
        <v>77</v>
      </c>
      <c r="S44" s="140">
        <f t="shared" si="2"/>
        <v>0.7304347826086957</v>
      </c>
      <c r="T44" s="68" t="s">
        <v>7</v>
      </c>
      <c r="U44" s="74" t="s">
        <v>144</v>
      </c>
      <c r="V44" s="126"/>
      <c r="W44" s="75">
        <f t="shared" si="3"/>
        <v>72</v>
      </c>
      <c r="X44" s="56"/>
      <c r="Y44" s="53"/>
    </row>
    <row r="45" spans="1:25" s="11" customFormat="1" ht="24.75" customHeight="1">
      <c r="A45" s="102" t="s">
        <v>8</v>
      </c>
      <c r="B45" s="146" t="s">
        <v>202</v>
      </c>
      <c r="C45" s="142">
        <v>210</v>
      </c>
      <c r="D45" s="142">
        <v>75</v>
      </c>
      <c r="E45" s="142">
        <v>135</v>
      </c>
      <c r="F45" s="142">
        <v>15</v>
      </c>
      <c r="G45" s="142">
        <v>0</v>
      </c>
      <c r="H45" s="142">
        <v>195</v>
      </c>
      <c r="I45" s="142">
        <v>174</v>
      </c>
      <c r="J45" s="142">
        <v>126</v>
      </c>
      <c r="K45" s="142">
        <v>3</v>
      </c>
      <c r="L45" s="142">
        <v>45</v>
      </c>
      <c r="M45" s="142">
        <v>0</v>
      </c>
      <c r="N45" s="142">
        <v>0</v>
      </c>
      <c r="O45" s="142">
        <v>0</v>
      </c>
      <c r="P45" s="142">
        <v>0</v>
      </c>
      <c r="Q45" s="142">
        <v>21</v>
      </c>
      <c r="R45" s="142">
        <v>66</v>
      </c>
      <c r="S45" s="140">
        <f t="shared" si="2"/>
        <v>0.7413793103448276</v>
      </c>
      <c r="T45" s="68" t="s">
        <v>8</v>
      </c>
      <c r="U45" s="74" t="s">
        <v>145</v>
      </c>
      <c r="V45" s="126"/>
      <c r="W45" s="75">
        <f t="shared" si="3"/>
        <v>75</v>
      </c>
      <c r="X45" s="56"/>
      <c r="Y45" s="53">
        <f t="shared" si="7"/>
        <v>0</v>
      </c>
    </row>
    <row r="46" spans="1:25" s="122" customFormat="1" ht="24.75" customHeight="1">
      <c r="A46" s="102" t="s">
        <v>19</v>
      </c>
      <c r="B46" s="146" t="s">
        <v>203</v>
      </c>
      <c r="C46" s="142">
        <v>153</v>
      </c>
      <c r="D46" s="142">
        <v>54</v>
      </c>
      <c r="E46" s="142">
        <v>99</v>
      </c>
      <c r="F46" s="142">
        <v>0</v>
      </c>
      <c r="G46" s="142">
        <v>0</v>
      </c>
      <c r="H46" s="142">
        <v>153</v>
      </c>
      <c r="I46" s="142">
        <v>130</v>
      </c>
      <c r="J46" s="142">
        <v>67</v>
      </c>
      <c r="K46" s="142">
        <v>1</v>
      </c>
      <c r="L46" s="142">
        <v>62</v>
      </c>
      <c r="M46" s="142">
        <v>0</v>
      </c>
      <c r="N46" s="142">
        <v>0</v>
      </c>
      <c r="O46" s="142">
        <v>0</v>
      </c>
      <c r="P46" s="142">
        <v>0</v>
      </c>
      <c r="Q46" s="142">
        <v>23</v>
      </c>
      <c r="R46" s="142">
        <v>85</v>
      </c>
      <c r="S46" s="140">
        <f t="shared" si="2"/>
        <v>0.5230769230769231</v>
      </c>
      <c r="T46" s="68" t="s">
        <v>46</v>
      </c>
      <c r="U46" s="73" t="s">
        <v>146</v>
      </c>
      <c r="V46" s="126"/>
      <c r="W46" s="75">
        <f t="shared" si="3"/>
        <v>54</v>
      </c>
      <c r="X46" s="55">
        <f>+C46-F46-G46-H46</f>
        <v>0</v>
      </c>
      <c r="Y46" s="53">
        <f>C46-F46-G46-H46</f>
        <v>0</v>
      </c>
    </row>
    <row r="47" spans="1:25" s="5" customFormat="1" ht="24.75" customHeight="1">
      <c r="A47" s="101" t="s">
        <v>47</v>
      </c>
      <c r="B47" s="145" t="s">
        <v>179</v>
      </c>
      <c r="C47" s="139">
        <f>SUM(C48:C55)</f>
        <v>1498</v>
      </c>
      <c r="D47" s="139">
        <f aca="true" t="shared" si="9" ref="D47:R47">SUM(D48:D55)</f>
        <v>575</v>
      </c>
      <c r="E47" s="139">
        <f t="shared" si="9"/>
        <v>923</v>
      </c>
      <c r="F47" s="139">
        <f t="shared" si="9"/>
        <v>14</v>
      </c>
      <c r="G47" s="139">
        <f t="shared" si="9"/>
        <v>0</v>
      </c>
      <c r="H47" s="139">
        <f t="shared" si="9"/>
        <v>1484</v>
      </c>
      <c r="I47" s="139">
        <f t="shared" si="9"/>
        <v>1141</v>
      </c>
      <c r="J47" s="139">
        <f t="shared" si="9"/>
        <v>789</v>
      </c>
      <c r="K47" s="139">
        <f t="shared" si="9"/>
        <v>8</v>
      </c>
      <c r="L47" s="139">
        <f t="shared" si="9"/>
        <v>334</v>
      </c>
      <c r="M47" s="139">
        <f t="shared" si="9"/>
        <v>1</v>
      </c>
      <c r="N47" s="139">
        <f t="shared" si="9"/>
        <v>1</v>
      </c>
      <c r="O47" s="139">
        <f t="shared" si="9"/>
        <v>0</v>
      </c>
      <c r="P47" s="139">
        <f t="shared" si="9"/>
        <v>8</v>
      </c>
      <c r="Q47" s="139">
        <f t="shared" si="9"/>
        <v>343</v>
      </c>
      <c r="R47" s="139">
        <f t="shared" si="9"/>
        <v>687</v>
      </c>
      <c r="S47" s="140">
        <f t="shared" si="2"/>
        <v>0.6985100788781771</v>
      </c>
      <c r="T47" s="68" t="s">
        <v>5</v>
      </c>
      <c r="U47" s="74" t="s">
        <v>64</v>
      </c>
      <c r="V47" s="126">
        <v>575</v>
      </c>
      <c r="W47" s="75">
        <f t="shared" si="3"/>
        <v>0</v>
      </c>
      <c r="X47" s="55">
        <v>0</v>
      </c>
      <c r="Y47" s="53"/>
    </row>
    <row r="48" spans="1:25" s="11" customFormat="1" ht="24.75" customHeight="1">
      <c r="A48" s="102" t="s">
        <v>5</v>
      </c>
      <c r="B48" s="146" t="s">
        <v>67</v>
      </c>
      <c r="C48" s="142">
        <v>61</v>
      </c>
      <c r="D48" s="142">
        <v>13</v>
      </c>
      <c r="E48" s="142">
        <v>48</v>
      </c>
      <c r="F48" s="142">
        <v>0</v>
      </c>
      <c r="G48" s="142">
        <v>0</v>
      </c>
      <c r="H48" s="142">
        <v>61</v>
      </c>
      <c r="I48" s="142">
        <v>46</v>
      </c>
      <c r="J48" s="142">
        <v>42</v>
      </c>
      <c r="K48" s="142">
        <v>0</v>
      </c>
      <c r="L48" s="142">
        <v>4</v>
      </c>
      <c r="M48" s="142">
        <v>0</v>
      </c>
      <c r="N48" s="142">
        <v>0</v>
      </c>
      <c r="O48" s="142">
        <v>0</v>
      </c>
      <c r="P48" s="142">
        <v>0</v>
      </c>
      <c r="Q48" s="142">
        <v>15</v>
      </c>
      <c r="R48" s="142">
        <v>19</v>
      </c>
      <c r="S48" s="140">
        <f t="shared" si="2"/>
        <v>0.9130434782608695</v>
      </c>
      <c r="T48" s="68" t="s">
        <v>6</v>
      </c>
      <c r="U48" s="74" t="s">
        <v>65</v>
      </c>
      <c r="V48" s="126"/>
      <c r="W48" s="75">
        <f t="shared" si="3"/>
        <v>13</v>
      </c>
      <c r="X48" s="55">
        <v>0</v>
      </c>
      <c r="Y48" s="53"/>
    </row>
    <row r="49" spans="1:25" s="11" customFormat="1" ht="24.75" customHeight="1">
      <c r="A49" s="102" t="s">
        <v>6</v>
      </c>
      <c r="B49" s="146" t="s">
        <v>78</v>
      </c>
      <c r="C49" s="142">
        <v>224</v>
      </c>
      <c r="D49" s="142">
        <v>88</v>
      </c>
      <c r="E49" s="142">
        <v>136</v>
      </c>
      <c r="F49" s="142">
        <v>0</v>
      </c>
      <c r="G49" s="142">
        <v>0</v>
      </c>
      <c r="H49" s="142">
        <v>224</v>
      </c>
      <c r="I49" s="142">
        <v>174</v>
      </c>
      <c r="J49" s="142">
        <v>128</v>
      </c>
      <c r="K49" s="142">
        <v>2</v>
      </c>
      <c r="L49" s="142">
        <v>44</v>
      </c>
      <c r="M49" s="142">
        <v>0</v>
      </c>
      <c r="N49" s="142">
        <v>0</v>
      </c>
      <c r="O49" s="142">
        <v>0</v>
      </c>
      <c r="P49" s="142">
        <v>0</v>
      </c>
      <c r="Q49" s="142">
        <v>50</v>
      </c>
      <c r="R49" s="142">
        <v>94</v>
      </c>
      <c r="S49" s="140">
        <f t="shared" si="2"/>
        <v>0.7471264367816092</v>
      </c>
      <c r="T49" s="68"/>
      <c r="U49" s="74"/>
      <c r="V49" s="126"/>
      <c r="W49" s="75"/>
      <c r="X49" s="55"/>
      <c r="Y49" s="53"/>
    </row>
    <row r="50" spans="1:25" s="11" customFormat="1" ht="24.75" customHeight="1">
      <c r="A50" s="102" t="s">
        <v>7</v>
      </c>
      <c r="B50" s="146" t="s">
        <v>69</v>
      </c>
      <c r="C50" s="142">
        <v>216</v>
      </c>
      <c r="D50" s="142">
        <v>90</v>
      </c>
      <c r="E50" s="142">
        <v>126</v>
      </c>
      <c r="F50" s="142">
        <v>2</v>
      </c>
      <c r="G50" s="142">
        <v>0</v>
      </c>
      <c r="H50" s="142">
        <v>214</v>
      </c>
      <c r="I50" s="142">
        <v>169</v>
      </c>
      <c r="J50" s="142">
        <v>99</v>
      </c>
      <c r="K50" s="142">
        <v>0</v>
      </c>
      <c r="L50" s="142">
        <v>68</v>
      </c>
      <c r="M50" s="142">
        <v>0</v>
      </c>
      <c r="N50" s="142">
        <v>0</v>
      </c>
      <c r="O50" s="142">
        <v>0</v>
      </c>
      <c r="P50" s="142">
        <v>2</v>
      </c>
      <c r="Q50" s="142">
        <v>45</v>
      </c>
      <c r="R50" s="142">
        <v>115</v>
      </c>
      <c r="S50" s="140">
        <f t="shared" si="2"/>
        <v>0.5857988165680473</v>
      </c>
      <c r="T50" s="68"/>
      <c r="U50" s="74"/>
      <c r="V50" s="126"/>
      <c r="W50" s="75"/>
      <c r="X50" s="55"/>
      <c r="Y50" s="53"/>
    </row>
    <row r="51" spans="1:25" s="11" customFormat="1" ht="24.75" customHeight="1">
      <c r="A51" s="102" t="s">
        <v>8</v>
      </c>
      <c r="B51" s="146" t="s">
        <v>72</v>
      </c>
      <c r="C51" s="142">
        <v>227</v>
      </c>
      <c r="D51" s="142">
        <v>94</v>
      </c>
      <c r="E51" s="142">
        <v>133</v>
      </c>
      <c r="F51" s="142">
        <v>1</v>
      </c>
      <c r="G51" s="142">
        <v>0</v>
      </c>
      <c r="H51" s="142">
        <v>226</v>
      </c>
      <c r="I51" s="142">
        <v>162</v>
      </c>
      <c r="J51" s="142">
        <v>114</v>
      </c>
      <c r="K51" s="142">
        <v>4</v>
      </c>
      <c r="L51" s="142">
        <v>39</v>
      </c>
      <c r="M51" s="142">
        <v>0</v>
      </c>
      <c r="N51" s="142">
        <v>1</v>
      </c>
      <c r="O51" s="142">
        <v>0</v>
      </c>
      <c r="P51" s="142">
        <v>4</v>
      </c>
      <c r="Q51" s="142">
        <v>64</v>
      </c>
      <c r="R51" s="142">
        <v>108</v>
      </c>
      <c r="S51" s="140">
        <f t="shared" si="2"/>
        <v>0.7283950617283951</v>
      </c>
      <c r="T51" s="68" t="s">
        <v>7</v>
      </c>
      <c r="U51" s="74" t="s">
        <v>66</v>
      </c>
      <c r="V51" s="126"/>
      <c r="W51" s="75">
        <f t="shared" si="3"/>
        <v>94</v>
      </c>
      <c r="X51" s="55">
        <v>0</v>
      </c>
      <c r="Y51" s="53"/>
    </row>
    <row r="52" spans="1:25" s="122" customFormat="1" ht="24.75" customHeight="1">
      <c r="A52" s="102" t="s">
        <v>19</v>
      </c>
      <c r="B52" s="146" t="s">
        <v>70</v>
      </c>
      <c r="C52" s="142">
        <v>248</v>
      </c>
      <c r="D52" s="142">
        <v>90</v>
      </c>
      <c r="E52" s="142">
        <v>158</v>
      </c>
      <c r="F52" s="142">
        <v>3</v>
      </c>
      <c r="G52" s="142">
        <v>0</v>
      </c>
      <c r="H52" s="142">
        <v>245</v>
      </c>
      <c r="I52" s="142">
        <v>195</v>
      </c>
      <c r="J52" s="142">
        <v>130</v>
      </c>
      <c r="K52" s="142">
        <v>0</v>
      </c>
      <c r="L52" s="142">
        <v>64</v>
      </c>
      <c r="M52" s="142">
        <v>1</v>
      </c>
      <c r="N52" s="142">
        <v>0</v>
      </c>
      <c r="O52" s="142">
        <v>0</v>
      </c>
      <c r="P52" s="142">
        <v>0</v>
      </c>
      <c r="Q52" s="142">
        <v>50</v>
      </c>
      <c r="R52" s="142">
        <v>115</v>
      </c>
      <c r="S52" s="140">
        <f t="shared" si="2"/>
        <v>0.6666666666666666</v>
      </c>
      <c r="T52" s="68" t="s">
        <v>47</v>
      </c>
      <c r="U52" s="73" t="s">
        <v>147</v>
      </c>
      <c r="V52" s="126"/>
      <c r="W52" s="75">
        <f t="shared" si="3"/>
        <v>90</v>
      </c>
      <c r="X52" s="55">
        <f>+C52-F52-G52-H52</f>
        <v>0</v>
      </c>
      <c r="Y52" s="53">
        <f>C52-F52-G52-H52</f>
        <v>0</v>
      </c>
    </row>
    <row r="53" spans="1:28" s="5" customFormat="1" ht="24.75" customHeight="1">
      <c r="A53" s="102" t="s">
        <v>20</v>
      </c>
      <c r="B53" s="146" t="s">
        <v>71</v>
      </c>
      <c r="C53" s="142">
        <v>189</v>
      </c>
      <c r="D53" s="142">
        <v>59</v>
      </c>
      <c r="E53" s="142">
        <v>130</v>
      </c>
      <c r="F53" s="142">
        <v>1</v>
      </c>
      <c r="G53" s="142">
        <v>0</v>
      </c>
      <c r="H53" s="142">
        <v>188</v>
      </c>
      <c r="I53" s="142">
        <v>148</v>
      </c>
      <c r="J53" s="142">
        <v>112</v>
      </c>
      <c r="K53" s="142">
        <v>1</v>
      </c>
      <c r="L53" s="142">
        <v>35</v>
      </c>
      <c r="M53" s="142">
        <v>0</v>
      </c>
      <c r="N53" s="142">
        <v>0</v>
      </c>
      <c r="O53" s="142">
        <v>0</v>
      </c>
      <c r="P53" s="142">
        <v>0</v>
      </c>
      <c r="Q53" s="142">
        <v>40</v>
      </c>
      <c r="R53" s="142">
        <v>75</v>
      </c>
      <c r="S53" s="140">
        <f t="shared" si="2"/>
        <v>0.7635135135135135</v>
      </c>
      <c r="T53" s="68" t="s">
        <v>5</v>
      </c>
      <c r="U53" s="74" t="s">
        <v>67</v>
      </c>
      <c r="V53" s="126"/>
      <c r="W53" s="75">
        <f t="shared" si="3"/>
        <v>59</v>
      </c>
      <c r="X53" s="58"/>
      <c r="Y53" s="59"/>
      <c r="Z53" s="29"/>
      <c r="AA53" s="29"/>
      <c r="AB53" s="29"/>
    </row>
    <row r="54" spans="1:28" s="11" customFormat="1" ht="24.75" customHeight="1">
      <c r="A54" s="102" t="s">
        <v>21</v>
      </c>
      <c r="B54" s="146" t="s">
        <v>73</v>
      </c>
      <c r="C54" s="142">
        <v>198</v>
      </c>
      <c r="D54" s="142">
        <v>91</v>
      </c>
      <c r="E54" s="142">
        <v>107</v>
      </c>
      <c r="F54" s="142">
        <v>5</v>
      </c>
      <c r="G54" s="142">
        <v>0</v>
      </c>
      <c r="H54" s="142">
        <v>193</v>
      </c>
      <c r="I54" s="142">
        <v>143</v>
      </c>
      <c r="J54" s="142">
        <v>93</v>
      </c>
      <c r="K54" s="142">
        <v>1</v>
      </c>
      <c r="L54" s="142">
        <v>47</v>
      </c>
      <c r="M54" s="142">
        <v>0</v>
      </c>
      <c r="N54" s="142">
        <v>0</v>
      </c>
      <c r="O54" s="142">
        <v>0</v>
      </c>
      <c r="P54" s="142">
        <v>2</v>
      </c>
      <c r="Q54" s="142">
        <v>50</v>
      </c>
      <c r="R54" s="142">
        <v>99</v>
      </c>
      <c r="S54" s="140">
        <f t="shared" si="2"/>
        <v>0.6573426573426573</v>
      </c>
      <c r="T54" s="68" t="s">
        <v>6</v>
      </c>
      <c r="U54" s="74" t="s">
        <v>68</v>
      </c>
      <c r="V54" s="126"/>
      <c r="W54" s="75">
        <f t="shared" si="3"/>
        <v>91</v>
      </c>
      <c r="X54" s="58"/>
      <c r="Y54" s="59"/>
      <c r="Z54" s="30"/>
      <c r="AA54" s="30"/>
      <c r="AB54" s="30"/>
    </row>
    <row r="55" spans="1:28" s="11" customFormat="1" ht="24.75" customHeight="1">
      <c r="A55" s="102" t="s">
        <v>22</v>
      </c>
      <c r="B55" s="146" t="s">
        <v>97</v>
      </c>
      <c r="C55" s="142">
        <v>135</v>
      </c>
      <c r="D55" s="142">
        <v>50</v>
      </c>
      <c r="E55" s="142">
        <v>85</v>
      </c>
      <c r="F55" s="142">
        <v>2</v>
      </c>
      <c r="G55" s="142">
        <v>0</v>
      </c>
      <c r="H55" s="142">
        <v>133</v>
      </c>
      <c r="I55" s="142">
        <v>104</v>
      </c>
      <c r="J55" s="142">
        <v>71</v>
      </c>
      <c r="K55" s="142">
        <v>0</v>
      </c>
      <c r="L55" s="142">
        <v>33</v>
      </c>
      <c r="M55" s="142">
        <v>0</v>
      </c>
      <c r="N55" s="142">
        <v>0</v>
      </c>
      <c r="O55" s="142">
        <v>0</v>
      </c>
      <c r="P55" s="142">
        <v>0</v>
      </c>
      <c r="Q55" s="142">
        <v>29</v>
      </c>
      <c r="R55" s="142">
        <v>62</v>
      </c>
      <c r="S55" s="140">
        <f t="shared" si="2"/>
        <v>0.6826923076923077</v>
      </c>
      <c r="T55" s="68" t="s">
        <v>7</v>
      </c>
      <c r="U55" s="74" t="s">
        <v>69</v>
      </c>
      <c r="V55" s="126"/>
      <c r="W55" s="75">
        <f t="shared" si="3"/>
        <v>50</v>
      </c>
      <c r="X55" s="58"/>
      <c r="Y55" s="59"/>
      <c r="Z55" s="30"/>
      <c r="AA55" s="30"/>
      <c r="AB55" s="30"/>
    </row>
    <row r="56" spans="1:28" s="11" customFormat="1" ht="24.75" customHeight="1">
      <c r="A56" s="101" t="s">
        <v>48</v>
      </c>
      <c r="B56" s="145" t="s">
        <v>180</v>
      </c>
      <c r="C56" s="139">
        <f aca="true" t="shared" si="10" ref="C56:R56">SUM(C57:C60)</f>
        <v>710</v>
      </c>
      <c r="D56" s="139">
        <f t="shared" si="10"/>
        <v>180</v>
      </c>
      <c r="E56" s="139">
        <f t="shared" si="10"/>
        <v>530</v>
      </c>
      <c r="F56" s="139">
        <f t="shared" si="10"/>
        <v>18</v>
      </c>
      <c r="G56" s="139">
        <f t="shared" si="10"/>
        <v>0</v>
      </c>
      <c r="H56" s="139">
        <f t="shared" si="10"/>
        <v>692</v>
      </c>
      <c r="I56" s="139">
        <f t="shared" si="10"/>
        <v>543</v>
      </c>
      <c r="J56" s="139">
        <f t="shared" si="10"/>
        <v>430</v>
      </c>
      <c r="K56" s="139">
        <f t="shared" si="10"/>
        <v>6</v>
      </c>
      <c r="L56" s="139">
        <f t="shared" si="10"/>
        <v>107</v>
      </c>
      <c r="M56" s="139">
        <f t="shared" si="10"/>
        <v>0</v>
      </c>
      <c r="N56" s="139">
        <f t="shared" si="10"/>
        <v>0</v>
      </c>
      <c r="O56" s="139">
        <f t="shared" si="10"/>
        <v>0</v>
      </c>
      <c r="P56" s="139">
        <f t="shared" si="10"/>
        <v>0</v>
      </c>
      <c r="Q56" s="139">
        <f t="shared" si="10"/>
        <v>149</v>
      </c>
      <c r="R56" s="139">
        <f t="shared" si="10"/>
        <v>256</v>
      </c>
      <c r="S56" s="140">
        <f t="shared" si="2"/>
        <v>0.8029465930018416</v>
      </c>
      <c r="T56" s="68" t="s">
        <v>8</v>
      </c>
      <c r="U56" s="74" t="s">
        <v>72</v>
      </c>
      <c r="V56" s="126">
        <v>180</v>
      </c>
      <c r="W56" s="75">
        <f t="shared" si="3"/>
        <v>0</v>
      </c>
      <c r="X56" s="58"/>
      <c r="Y56" s="59"/>
      <c r="Z56" s="30"/>
      <c r="AA56" s="30"/>
      <c r="AB56" s="30"/>
    </row>
    <row r="57" spans="1:28" s="11" customFormat="1" ht="24.75" customHeight="1">
      <c r="A57" s="102" t="s">
        <v>5</v>
      </c>
      <c r="B57" s="146" t="s">
        <v>75</v>
      </c>
      <c r="C57" s="142">
        <v>100</v>
      </c>
      <c r="D57" s="142">
        <v>33</v>
      </c>
      <c r="E57" s="142">
        <v>67</v>
      </c>
      <c r="F57" s="142">
        <v>0</v>
      </c>
      <c r="G57" s="142"/>
      <c r="H57" s="142">
        <v>100</v>
      </c>
      <c r="I57" s="142">
        <v>74</v>
      </c>
      <c r="J57" s="142">
        <v>57</v>
      </c>
      <c r="K57" s="142"/>
      <c r="L57" s="142">
        <v>17</v>
      </c>
      <c r="M57" s="142"/>
      <c r="N57" s="142"/>
      <c r="O57" s="142"/>
      <c r="P57" s="142"/>
      <c r="Q57" s="142">
        <v>26</v>
      </c>
      <c r="R57" s="142">
        <v>43</v>
      </c>
      <c r="S57" s="143">
        <f t="shared" si="2"/>
        <v>0.7702702702702703</v>
      </c>
      <c r="T57" s="68" t="s">
        <v>19</v>
      </c>
      <c r="U57" s="74" t="s">
        <v>70</v>
      </c>
      <c r="V57" s="126"/>
      <c r="W57" s="75">
        <f t="shared" si="3"/>
        <v>33</v>
      </c>
      <c r="X57" s="58"/>
      <c r="Y57" s="59"/>
      <c r="Z57" s="30"/>
      <c r="AA57" s="30"/>
      <c r="AB57" s="30"/>
    </row>
    <row r="58" spans="1:28" s="12" customFormat="1" ht="24.75" customHeight="1">
      <c r="A58" s="102" t="s">
        <v>6</v>
      </c>
      <c r="B58" s="146" t="s">
        <v>89</v>
      </c>
      <c r="C58" s="142">
        <v>183</v>
      </c>
      <c r="D58" s="142">
        <v>49</v>
      </c>
      <c r="E58" s="142">
        <v>134</v>
      </c>
      <c r="F58" s="142"/>
      <c r="G58" s="142"/>
      <c r="H58" s="142">
        <v>183</v>
      </c>
      <c r="I58" s="142">
        <v>150</v>
      </c>
      <c r="J58" s="142">
        <v>113</v>
      </c>
      <c r="K58" s="142">
        <v>2</v>
      </c>
      <c r="L58" s="142">
        <v>35</v>
      </c>
      <c r="M58" s="142">
        <v>0</v>
      </c>
      <c r="N58" s="142"/>
      <c r="O58" s="142"/>
      <c r="P58" s="142"/>
      <c r="Q58" s="142">
        <v>33</v>
      </c>
      <c r="R58" s="142">
        <v>68</v>
      </c>
      <c r="S58" s="143">
        <f t="shared" si="2"/>
        <v>0.7666666666666667</v>
      </c>
      <c r="T58" s="68" t="s">
        <v>20</v>
      </c>
      <c r="U58" s="74" t="s">
        <v>71</v>
      </c>
      <c r="V58" s="126"/>
      <c r="W58" s="75">
        <f t="shared" si="3"/>
        <v>49</v>
      </c>
      <c r="X58" s="58"/>
      <c r="Y58" s="59"/>
      <c r="Z58" s="31"/>
      <c r="AA58" s="31"/>
      <c r="AB58" s="31"/>
    </row>
    <row r="59" spans="1:28" ht="24.75" customHeight="1">
      <c r="A59" s="102" t="s">
        <v>7</v>
      </c>
      <c r="B59" s="146" t="s">
        <v>88</v>
      </c>
      <c r="C59" s="142">
        <v>188</v>
      </c>
      <c r="D59" s="142">
        <v>58</v>
      </c>
      <c r="E59" s="142">
        <v>130</v>
      </c>
      <c r="F59" s="142"/>
      <c r="G59" s="142"/>
      <c r="H59" s="142">
        <v>188</v>
      </c>
      <c r="I59" s="142">
        <v>141</v>
      </c>
      <c r="J59" s="142">
        <v>118</v>
      </c>
      <c r="K59" s="142">
        <v>0</v>
      </c>
      <c r="L59" s="142">
        <v>23</v>
      </c>
      <c r="M59" s="142"/>
      <c r="N59" s="142"/>
      <c r="O59" s="142"/>
      <c r="P59" s="142"/>
      <c r="Q59" s="142">
        <v>47</v>
      </c>
      <c r="R59" s="142">
        <v>70</v>
      </c>
      <c r="S59" s="143">
        <f t="shared" si="2"/>
        <v>0.8368794326241135</v>
      </c>
      <c r="T59" s="68" t="s">
        <v>21</v>
      </c>
      <c r="U59" s="74" t="s">
        <v>73</v>
      </c>
      <c r="V59" s="126"/>
      <c r="W59" s="75">
        <f t="shared" si="3"/>
        <v>58</v>
      </c>
      <c r="X59" s="58"/>
      <c r="Y59" s="59"/>
      <c r="Z59" s="32"/>
      <c r="AA59" s="32"/>
      <c r="AB59" s="32"/>
    </row>
    <row r="60" spans="1:28" ht="24.75" customHeight="1">
      <c r="A60" s="102" t="s">
        <v>8</v>
      </c>
      <c r="B60" s="146" t="s">
        <v>160</v>
      </c>
      <c r="C60" s="142">
        <v>239</v>
      </c>
      <c r="D60" s="142">
        <v>40</v>
      </c>
      <c r="E60" s="142">
        <v>199</v>
      </c>
      <c r="F60" s="142">
        <v>18</v>
      </c>
      <c r="G60" s="142"/>
      <c r="H60" s="142">
        <v>221</v>
      </c>
      <c r="I60" s="142">
        <v>178</v>
      </c>
      <c r="J60" s="142">
        <v>142</v>
      </c>
      <c r="K60" s="142">
        <v>4</v>
      </c>
      <c r="L60" s="142">
        <v>32</v>
      </c>
      <c r="M60" s="142">
        <v>0</v>
      </c>
      <c r="N60" s="142"/>
      <c r="O60" s="142"/>
      <c r="P60" s="142">
        <v>0</v>
      </c>
      <c r="Q60" s="142">
        <v>43</v>
      </c>
      <c r="R60" s="142">
        <v>75</v>
      </c>
      <c r="S60" s="143">
        <f t="shared" si="2"/>
        <v>0.8202247191011236</v>
      </c>
      <c r="T60" s="68" t="s">
        <v>22</v>
      </c>
      <c r="U60" s="74" t="s">
        <v>97</v>
      </c>
      <c r="V60" s="126"/>
      <c r="W60" s="75">
        <f t="shared" si="3"/>
        <v>40</v>
      </c>
      <c r="X60" s="58"/>
      <c r="Y60" s="59"/>
      <c r="Z60" s="32"/>
      <c r="AA60" s="32"/>
      <c r="AB60" s="32"/>
    </row>
    <row r="61" spans="1:28" s="5" customFormat="1" ht="24.75" customHeight="1">
      <c r="A61" s="101" t="s">
        <v>49</v>
      </c>
      <c r="B61" s="145" t="s">
        <v>181</v>
      </c>
      <c r="C61" s="139">
        <f>SUM(C62:C68)</f>
        <v>1107</v>
      </c>
      <c r="D61" s="139">
        <f aca="true" t="shared" si="11" ref="D61:R61">SUM(D62:D68)</f>
        <v>347</v>
      </c>
      <c r="E61" s="139">
        <f t="shared" si="11"/>
        <v>760</v>
      </c>
      <c r="F61" s="139">
        <f t="shared" si="11"/>
        <v>6</v>
      </c>
      <c r="G61" s="139">
        <f t="shared" si="11"/>
        <v>0</v>
      </c>
      <c r="H61" s="139">
        <f t="shared" si="11"/>
        <v>1101</v>
      </c>
      <c r="I61" s="139">
        <f t="shared" si="11"/>
        <v>935</v>
      </c>
      <c r="J61" s="139">
        <f t="shared" si="11"/>
        <v>661</v>
      </c>
      <c r="K61" s="139">
        <f t="shared" si="11"/>
        <v>7</v>
      </c>
      <c r="L61" s="139">
        <f t="shared" si="11"/>
        <v>259</v>
      </c>
      <c r="M61" s="139">
        <f t="shared" si="11"/>
        <v>2</v>
      </c>
      <c r="N61" s="139">
        <f t="shared" si="11"/>
        <v>0</v>
      </c>
      <c r="O61" s="139">
        <f t="shared" si="11"/>
        <v>0</v>
      </c>
      <c r="P61" s="139">
        <f t="shared" si="11"/>
        <v>6</v>
      </c>
      <c r="Q61" s="139">
        <f t="shared" si="11"/>
        <v>166</v>
      </c>
      <c r="R61" s="139">
        <f t="shared" si="11"/>
        <v>433</v>
      </c>
      <c r="S61" s="140">
        <f t="shared" si="2"/>
        <v>0.7144385026737968</v>
      </c>
      <c r="T61" s="68" t="s">
        <v>5</v>
      </c>
      <c r="U61" s="74" t="s">
        <v>112</v>
      </c>
      <c r="V61" s="126">
        <v>347</v>
      </c>
      <c r="W61" s="75">
        <f t="shared" si="3"/>
        <v>0</v>
      </c>
      <c r="X61" s="56"/>
      <c r="Y61" s="57"/>
      <c r="Z61" s="21"/>
      <c r="AA61" s="21"/>
      <c r="AB61" s="21"/>
    </row>
    <row r="62" spans="1:28" s="11" customFormat="1" ht="24.75" customHeight="1">
      <c r="A62" s="102" t="s">
        <v>5</v>
      </c>
      <c r="B62" s="146" t="s">
        <v>60</v>
      </c>
      <c r="C62" s="142">
        <v>18</v>
      </c>
      <c r="D62" s="142">
        <v>1</v>
      </c>
      <c r="E62" s="142">
        <v>17</v>
      </c>
      <c r="F62" s="142">
        <v>0</v>
      </c>
      <c r="G62" s="142"/>
      <c r="H62" s="142">
        <v>18</v>
      </c>
      <c r="I62" s="142">
        <v>18</v>
      </c>
      <c r="J62" s="142">
        <v>16</v>
      </c>
      <c r="K62" s="142"/>
      <c r="L62" s="142">
        <v>2</v>
      </c>
      <c r="M62" s="142"/>
      <c r="N62" s="142"/>
      <c r="O62" s="142"/>
      <c r="P62" s="142">
        <v>0</v>
      </c>
      <c r="Q62" s="142">
        <v>0</v>
      </c>
      <c r="R62" s="142">
        <v>2</v>
      </c>
      <c r="S62" s="143">
        <f t="shared" si="2"/>
        <v>0.8888888888888888</v>
      </c>
      <c r="T62" s="68" t="s">
        <v>6</v>
      </c>
      <c r="U62" s="74" t="s">
        <v>113</v>
      </c>
      <c r="V62" s="126"/>
      <c r="W62" s="75">
        <f t="shared" si="3"/>
        <v>1</v>
      </c>
      <c r="X62" s="56"/>
      <c r="Y62" s="57"/>
      <c r="Z62" s="22"/>
      <c r="AA62" s="22"/>
      <c r="AB62" s="22"/>
    </row>
    <row r="63" spans="1:28" s="11" customFormat="1" ht="24.75" customHeight="1">
      <c r="A63" s="102" t="s">
        <v>6</v>
      </c>
      <c r="B63" s="146" t="s">
        <v>86</v>
      </c>
      <c r="C63" s="142">
        <v>171</v>
      </c>
      <c r="D63" s="142">
        <v>40</v>
      </c>
      <c r="E63" s="142">
        <v>131</v>
      </c>
      <c r="F63" s="142"/>
      <c r="G63" s="142"/>
      <c r="H63" s="142">
        <v>171</v>
      </c>
      <c r="I63" s="142">
        <v>146</v>
      </c>
      <c r="J63" s="142">
        <v>111</v>
      </c>
      <c r="K63" s="142">
        <v>0</v>
      </c>
      <c r="L63" s="142">
        <v>35</v>
      </c>
      <c r="M63" s="142">
        <v>0</v>
      </c>
      <c r="N63" s="142"/>
      <c r="O63" s="142"/>
      <c r="P63" s="142">
        <v>0</v>
      </c>
      <c r="Q63" s="142">
        <v>25</v>
      </c>
      <c r="R63" s="142">
        <v>60</v>
      </c>
      <c r="S63" s="143">
        <f t="shared" si="2"/>
        <v>0.7602739726027398</v>
      </c>
      <c r="T63" s="68" t="s">
        <v>7</v>
      </c>
      <c r="U63" s="74" t="s">
        <v>114</v>
      </c>
      <c r="V63" s="126"/>
      <c r="W63" s="75">
        <f t="shared" si="3"/>
        <v>40</v>
      </c>
      <c r="X63" s="56"/>
      <c r="Y63" s="57"/>
      <c r="Z63" s="22"/>
      <c r="AA63" s="22"/>
      <c r="AB63" s="22"/>
    </row>
    <row r="64" spans="1:28" s="11" customFormat="1" ht="24.75" customHeight="1">
      <c r="A64" s="102" t="s">
        <v>7</v>
      </c>
      <c r="B64" s="146" t="s">
        <v>82</v>
      </c>
      <c r="C64" s="142">
        <v>153</v>
      </c>
      <c r="D64" s="142">
        <v>68</v>
      </c>
      <c r="E64" s="142">
        <v>85</v>
      </c>
      <c r="F64" s="142">
        <v>2</v>
      </c>
      <c r="G64" s="142"/>
      <c r="H64" s="142">
        <v>151</v>
      </c>
      <c r="I64" s="142">
        <v>111</v>
      </c>
      <c r="J64" s="142">
        <v>78</v>
      </c>
      <c r="K64" s="142">
        <v>1</v>
      </c>
      <c r="L64" s="142">
        <v>30</v>
      </c>
      <c r="M64" s="142">
        <v>2</v>
      </c>
      <c r="N64" s="142"/>
      <c r="O64" s="142"/>
      <c r="P64" s="142">
        <v>0</v>
      </c>
      <c r="Q64" s="142">
        <v>40</v>
      </c>
      <c r="R64" s="142">
        <v>72</v>
      </c>
      <c r="S64" s="143">
        <f t="shared" si="2"/>
        <v>0.7117117117117117</v>
      </c>
      <c r="T64" s="68"/>
      <c r="U64" s="74"/>
      <c r="V64" s="126"/>
      <c r="W64" s="75"/>
      <c r="X64" s="56"/>
      <c r="Y64" s="57"/>
      <c r="Z64" s="22"/>
      <c r="AA64" s="22"/>
      <c r="AB64" s="22"/>
    </row>
    <row r="65" spans="1:28" s="11" customFormat="1" ht="24.75" customHeight="1">
      <c r="A65" s="102" t="s">
        <v>8</v>
      </c>
      <c r="B65" s="146" t="s">
        <v>62</v>
      </c>
      <c r="C65" s="142">
        <v>240</v>
      </c>
      <c r="D65" s="142">
        <v>85</v>
      </c>
      <c r="E65" s="142">
        <v>155</v>
      </c>
      <c r="F65" s="142">
        <v>2</v>
      </c>
      <c r="G65" s="142"/>
      <c r="H65" s="142">
        <v>238</v>
      </c>
      <c r="I65" s="142">
        <v>188</v>
      </c>
      <c r="J65" s="142">
        <v>136</v>
      </c>
      <c r="K65" s="142">
        <v>4</v>
      </c>
      <c r="L65" s="142">
        <v>47</v>
      </c>
      <c r="M65" s="142"/>
      <c r="N65" s="142">
        <v>0</v>
      </c>
      <c r="O65" s="142"/>
      <c r="P65" s="142">
        <v>1</v>
      </c>
      <c r="Q65" s="142">
        <v>50</v>
      </c>
      <c r="R65" s="142">
        <v>98</v>
      </c>
      <c r="S65" s="143">
        <f t="shared" si="2"/>
        <v>0.7446808510638298</v>
      </c>
      <c r="T65" s="68" t="s">
        <v>8</v>
      </c>
      <c r="U65" s="74" t="s">
        <v>115</v>
      </c>
      <c r="V65" s="126"/>
      <c r="W65" s="75">
        <f t="shared" si="3"/>
        <v>85</v>
      </c>
      <c r="X65" s="56"/>
      <c r="Y65" s="57"/>
      <c r="Z65" s="22"/>
      <c r="AA65" s="22"/>
      <c r="AB65" s="22"/>
    </row>
    <row r="66" spans="1:25" s="122" customFormat="1" ht="24.75" customHeight="1">
      <c r="A66" s="102" t="s">
        <v>19</v>
      </c>
      <c r="B66" s="146" t="s">
        <v>106</v>
      </c>
      <c r="C66" s="142">
        <v>197</v>
      </c>
      <c r="D66" s="142">
        <v>63</v>
      </c>
      <c r="E66" s="142">
        <v>134</v>
      </c>
      <c r="F66" s="142">
        <v>0</v>
      </c>
      <c r="G66" s="142"/>
      <c r="H66" s="142">
        <v>197</v>
      </c>
      <c r="I66" s="142">
        <v>169</v>
      </c>
      <c r="J66" s="142">
        <v>101</v>
      </c>
      <c r="K66" s="142">
        <v>0</v>
      </c>
      <c r="L66" s="142">
        <v>64</v>
      </c>
      <c r="M66" s="142"/>
      <c r="N66" s="142"/>
      <c r="O66" s="142"/>
      <c r="P66" s="142">
        <v>4</v>
      </c>
      <c r="Q66" s="142">
        <v>28</v>
      </c>
      <c r="R66" s="142">
        <v>96</v>
      </c>
      <c r="S66" s="143">
        <f t="shared" si="2"/>
        <v>0.5976331360946746</v>
      </c>
      <c r="T66" s="68" t="s">
        <v>49</v>
      </c>
      <c r="U66" s="73" t="s">
        <v>148</v>
      </c>
      <c r="V66" s="126"/>
      <c r="W66" s="75">
        <f t="shared" si="3"/>
        <v>63</v>
      </c>
      <c r="X66" s="55">
        <f>+C66-F66-G66-H66</f>
        <v>0</v>
      </c>
      <c r="Y66" s="53">
        <f>C66-F66-G66-H66</f>
        <v>0</v>
      </c>
    </row>
    <row r="67" spans="1:25" s="5" customFormat="1" ht="24.75" customHeight="1">
      <c r="A67" s="102" t="s">
        <v>20</v>
      </c>
      <c r="B67" s="146" t="s">
        <v>63</v>
      </c>
      <c r="C67" s="142">
        <v>109</v>
      </c>
      <c r="D67" s="142">
        <v>18</v>
      </c>
      <c r="E67" s="142">
        <v>91</v>
      </c>
      <c r="F67" s="142">
        <v>0</v>
      </c>
      <c r="G67" s="142"/>
      <c r="H67" s="142">
        <v>109</v>
      </c>
      <c r="I67" s="142">
        <v>105</v>
      </c>
      <c r="J67" s="142">
        <v>89</v>
      </c>
      <c r="K67" s="142">
        <v>1</v>
      </c>
      <c r="L67" s="142">
        <v>15</v>
      </c>
      <c r="M67" s="142"/>
      <c r="N67" s="142"/>
      <c r="O67" s="142"/>
      <c r="P67" s="142">
        <v>0</v>
      </c>
      <c r="Q67" s="142">
        <v>4</v>
      </c>
      <c r="R67" s="142">
        <v>19</v>
      </c>
      <c r="S67" s="143">
        <f t="shared" si="2"/>
        <v>0.8571428571428571</v>
      </c>
      <c r="T67" s="68" t="s">
        <v>5</v>
      </c>
      <c r="U67" s="74" t="s">
        <v>74</v>
      </c>
      <c r="V67" s="126"/>
      <c r="W67" s="75">
        <f t="shared" si="3"/>
        <v>18</v>
      </c>
      <c r="X67" s="55">
        <v>0</v>
      </c>
      <c r="Y67" s="60"/>
    </row>
    <row r="68" spans="1:25" s="11" customFormat="1" ht="24.75" customHeight="1">
      <c r="A68" s="102" t="s">
        <v>21</v>
      </c>
      <c r="B68" s="146" t="s">
        <v>161</v>
      </c>
      <c r="C68" s="142">
        <v>219</v>
      </c>
      <c r="D68" s="142">
        <v>72</v>
      </c>
      <c r="E68" s="142">
        <v>147</v>
      </c>
      <c r="F68" s="142">
        <v>2</v>
      </c>
      <c r="G68" s="142"/>
      <c r="H68" s="142">
        <v>217</v>
      </c>
      <c r="I68" s="142">
        <v>198</v>
      </c>
      <c r="J68" s="142">
        <v>130</v>
      </c>
      <c r="K68" s="142">
        <v>1</v>
      </c>
      <c r="L68" s="142">
        <v>66</v>
      </c>
      <c r="M68" s="142"/>
      <c r="N68" s="142"/>
      <c r="O68" s="142"/>
      <c r="P68" s="142">
        <v>1</v>
      </c>
      <c r="Q68" s="142">
        <v>19</v>
      </c>
      <c r="R68" s="142">
        <v>86</v>
      </c>
      <c r="S68" s="143">
        <f t="shared" si="2"/>
        <v>0.6616161616161617</v>
      </c>
      <c r="T68" s="68" t="s">
        <v>6</v>
      </c>
      <c r="U68" s="74" t="s">
        <v>75</v>
      </c>
      <c r="V68" s="126"/>
      <c r="W68" s="75">
        <f t="shared" si="3"/>
        <v>72</v>
      </c>
      <c r="X68" s="55">
        <v>0</v>
      </c>
      <c r="Y68" s="60"/>
    </row>
    <row r="69" spans="1:25" s="11" customFormat="1" ht="24.75" customHeight="1">
      <c r="A69" s="101" t="s">
        <v>50</v>
      </c>
      <c r="B69" s="145" t="s">
        <v>182</v>
      </c>
      <c r="C69" s="139">
        <f>SUM(C70:C73)</f>
        <v>583</v>
      </c>
      <c r="D69" s="139">
        <f aca="true" t="shared" si="12" ref="D69:R69">SUM(D70:D73)</f>
        <v>155</v>
      </c>
      <c r="E69" s="139">
        <f t="shared" si="12"/>
        <v>428</v>
      </c>
      <c r="F69" s="139">
        <f t="shared" si="12"/>
        <v>10</v>
      </c>
      <c r="G69" s="139">
        <f t="shared" si="12"/>
        <v>6</v>
      </c>
      <c r="H69" s="139">
        <f t="shared" si="12"/>
        <v>573</v>
      </c>
      <c r="I69" s="139">
        <f t="shared" si="12"/>
        <v>507</v>
      </c>
      <c r="J69" s="139">
        <f t="shared" si="12"/>
        <v>401</v>
      </c>
      <c r="K69" s="139">
        <f t="shared" si="12"/>
        <v>2</v>
      </c>
      <c r="L69" s="139">
        <f t="shared" si="12"/>
        <v>104</v>
      </c>
      <c r="M69" s="139">
        <f t="shared" si="12"/>
        <v>0</v>
      </c>
      <c r="N69" s="139">
        <f t="shared" si="12"/>
        <v>0</v>
      </c>
      <c r="O69" s="139">
        <f t="shared" si="12"/>
        <v>0</v>
      </c>
      <c r="P69" s="139">
        <f t="shared" si="12"/>
        <v>0</v>
      </c>
      <c r="Q69" s="139">
        <f t="shared" si="12"/>
        <v>66</v>
      </c>
      <c r="R69" s="139">
        <f t="shared" si="12"/>
        <v>170</v>
      </c>
      <c r="S69" s="140">
        <f t="shared" si="2"/>
        <v>0.7948717948717948</v>
      </c>
      <c r="T69" s="68" t="s">
        <v>7</v>
      </c>
      <c r="U69" s="74" t="s">
        <v>76</v>
      </c>
      <c r="V69" s="126">
        <v>155</v>
      </c>
      <c r="W69" s="75">
        <f t="shared" si="3"/>
        <v>0</v>
      </c>
      <c r="X69" s="55">
        <v>0</v>
      </c>
      <c r="Y69" s="60"/>
    </row>
    <row r="70" spans="1:25" s="122" customFormat="1" ht="24.75" customHeight="1">
      <c r="A70" s="102" t="s">
        <v>5</v>
      </c>
      <c r="B70" s="146" t="s">
        <v>98</v>
      </c>
      <c r="C70" s="142">
        <v>248</v>
      </c>
      <c r="D70" s="142">
        <v>50</v>
      </c>
      <c r="E70" s="142">
        <v>198</v>
      </c>
      <c r="F70" s="142">
        <v>8</v>
      </c>
      <c r="G70" s="142"/>
      <c r="H70" s="142">
        <v>240</v>
      </c>
      <c r="I70" s="142">
        <v>212</v>
      </c>
      <c r="J70" s="142">
        <v>183</v>
      </c>
      <c r="K70" s="142">
        <v>0</v>
      </c>
      <c r="L70" s="142">
        <v>29</v>
      </c>
      <c r="M70" s="142"/>
      <c r="N70" s="142">
        <v>0</v>
      </c>
      <c r="O70" s="142">
        <v>0</v>
      </c>
      <c r="P70" s="142">
        <v>0</v>
      </c>
      <c r="Q70" s="142">
        <v>28</v>
      </c>
      <c r="R70" s="142">
        <v>57</v>
      </c>
      <c r="S70" s="143">
        <v>97.43589743589743</v>
      </c>
      <c r="T70" s="68" t="s">
        <v>50</v>
      </c>
      <c r="U70" s="73" t="s">
        <v>149</v>
      </c>
      <c r="V70" s="126"/>
      <c r="W70" s="75">
        <f t="shared" si="3"/>
        <v>50</v>
      </c>
      <c r="X70" s="55">
        <f>+C70-F70-G70-H70</f>
        <v>0</v>
      </c>
      <c r="Y70" s="53">
        <f>C70-F70-G70-H70</f>
        <v>0</v>
      </c>
    </row>
    <row r="71" spans="1:25" s="5" customFormat="1" ht="24.75" customHeight="1">
      <c r="A71" s="102" t="s">
        <v>6</v>
      </c>
      <c r="B71" s="146" t="s">
        <v>56</v>
      </c>
      <c r="C71" s="142">
        <v>214</v>
      </c>
      <c r="D71" s="142">
        <v>70</v>
      </c>
      <c r="E71" s="142">
        <v>144</v>
      </c>
      <c r="F71" s="142"/>
      <c r="G71" s="142">
        <v>6</v>
      </c>
      <c r="H71" s="142">
        <v>214</v>
      </c>
      <c r="I71" s="142">
        <v>191</v>
      </c>
      <c r="J71" s="142">
        <v>135</v>
      </c>
      <c r="K71" s="142">
        <v>0</v>
      </c>
      <c r="L71" s="142">
        <v>56</v>
      </c>
      <c r="M71" s="142">
        <v>0</v>
      </c>
      <c r="N71" s="142">
        <v>0</v>
      </c>
      <c r="O71" s="142">
        <v>0</v>
      </c>
      <c r="P71" s="142">
        <v>0</v>
      </c>
      <c r="Q71" s="142">
        <v>23</v>
      </c>
      <c r="R71" s="142">
        <v>79</v>
      </c>
      <c r="S71" s="143">
        <v>57.943925233644855</v>
      </c>
      <c r="T71" s="68" t="s">
        <v>5</v>
      </c>
      <c r="U71" s="74" t="s">
        <v>78</v>
      </c>
      <c r="V71" s="126"/>
      <c r="W71" s="75">
        <f t="shared" si="3"/>
        <v>70</v>
      </c>
      <c r="X71" s="55"/>
      <c r="Y71" s="53"/>
    </row>
    <row r="72" spans="1:25" s="11" customFormat="1" ht="24.75" customHeight="1">
      <c r="A72" s="102" t="s">
        <v>7</v>
      </c>
      <c r="B72" s="146" t="s">
        <v>57</v>
      </c>
      <c r="C72" s="142">
        <v>107</v>
      </c>
      <c r="D72" s="142">
        <v>33</v>
      </c>
      <c r="E72" s="142">
        <v>74</v>
      </c>
      <c r="F72" s="142"/>
      <c r="G72" s="142"/>
      <c r="H72" s="142">
        <v>107</v>
      </c>
      <c r="I72" s="142">
        <v>92</v>
      </c>
      <c r="J72" s="142">
        <v>72</v>
      </c>
      <c r="K72" s="142">
        <v>1</v>
      </c>
      <c r="L72" s="142">
        <v>19</v>
      </c>
      <c r="M72" s="142">
        <v>0</v>
      </c>
      <c r="N72" s="142">
        <v>0</v>
      </c>
      <c r="O72" s="142">
        <v>0</v>
      </c>
      <c r="P72" s="142">
        <v>0</v>
      </c>
      <c r="Q72" s="142">
        <v>15</v>
      </c>
      <c r="R72" s="142">
        <v>34</v>
      </c>
      <c r="S72" s="143">
        <v>75.92592592592592</v>
      </c>
      <c r="T72" s="68" t="s">
        <v>6</v>
      </c>
      <c r="U72" s="74" t="s">
        <v>79</v>
      </c>
      <c r="V72" s="126"/>
      <c r="W72" s="75">
        <f t="shared" si="3"/>
        <v>33</v>
      </c>
      <c r="X72" s="55"/>
      <c r="Y72" s="53"/>
    </row>
    <row r="73" spans="1:25" s="11" customFormat="1" ht="24.75" customHeight="1">
      <c r="A73" s="102" t="s">
        <v>8</v>
      </c>
      <c r="B73" s="146" t="s">
        <v>58</v>
      </c>
      <c r="C73" s="142">
        <v>14</v>
      </c>
      <c r="D73" s="142">
        <v>2</v>
      </c>
      <c r="E73" s="142">
        <v>12</v>
      </c>
      <c r="F73" s="142">
        <v>2</v>
      </c>
      <c r="G73" s="142"/>
      <c r="H73" s="142">
        <v>12</v>
      </c>
      <c r="I73" s="142">
        <v>12</v>
      </c>
      <c r="J73" s="142">
        <v>11</v>
      </c>
      <c r="K73" s="142">
        <v>1</v>
      </c>
      <c r="L73" s="142"/>
      <c r="M73" s="142">
        <v>0</v>
      </c>
      <c r="N73" s="142">
        <v>0</v>
      </c>
      <c r="O73" s="142">
        <v>0</v>
      </c>
      <c r="P73" s="142">
        <v>0</v>
      </c>
      <c r="Q73" s="142"/>
      <c r="R73" s="142">
        <v>0</v>
      </c>
      <c r="S73" s="143">
        <v>81.69014084507043</v>
      </c>
      <c r="T73" s="68" t="s">
        <v>7</v>
      </c>
      <c r="U73" s="74" t="s">
        <v>80</v>
      </c>
      <c r="V73" s="126"/>
      <c r="W73" s="75">
        <f t="shared" si="3"/>
        <v>2</v>
      </c>
      <c r="X73" s="55"/>
      <c r="Y73" s="53"/>
    </row>
    <row r="74" spans="1:25" s="11" customFormat="1" ht="24.75" customHeight="1">
      <c r="A74" s="101" t="s">
        <v>51</v>
      </c>
      <c r="B74" s="145" t="s">
        <v>183</v>
      </c>
      <c r="C74" s="139">
        <f>SUM(C75:C78)</f>
        <v>444</v>
      </c>
      <c r="D74" s="139">
        <f aca="true" t="shared" si="13" ref="D74:R74">SUM(D75:D78)</f>
        <v>153</v>
      </c>
      <c r="E74" s="139">
        <f t="shared" si="13"/>
        <v>291</v>
      </c>
      <c r="F74" s="139">
        <f t="shared" si="13"/>
        <v>5</v>
      </c>
      <c r="G74" s="139">
        <f t="shared" si="13"/>
        <v>0</v>
      </c>
      <c r="H74" s="139">
        <f t="shared" si="13"/>
        <v>439</v>
      </c>
      <c r="I74" s="139">
        <f t="shared" si="13"/>
        <v>384</v>
      </c>
      <c r="J74" s="139">
        <f t="shared" si="13"/>
        <v>238</v>
      </c>
      <c r="K74" s="139">
        <f t="shared" si="13"/>
        <v>3</v>
      </c>
      <c r="L74" s="139">
        <f t="shared" si="13"/>
        <v>141</v>
      </c>
      <c r="M74" s="139">
        <f t="shared" si="13"/>
        <v>0</v>
      </c>
      <c r="N74" s="139">
        <f t="shared" si="13"/>
        <v>0</v>
      </c>
      <c r="O74" s="139">
        <f t="shared" si="13"/>
        <v>0</v>
      </c>
      <c r="P74" s="139">
        <f t="shared" si="13"/>
        <v>2</v>
      </c>
      <c r="Q74" s="139">
        <f t="shared" si="13"/>
        <v>55</v>
      </c>
      <c r="R74" s="139">
        <f t="shared" si="13"/>
        <v>198</v>
      </c>
      <c r="S74" s="140">
        <f t="shared" si="2"/>
        <v>0.6276041666666666</v>
      </c>
      <c r="T74" s="68" t="s">
        <v>8</v>
      </c>
      <c r="U74" s="74" t="s">
        <v>116</v>
      </c>
      <c r="V74" s="126">
        <v>153</v>
      </c>
      <c r="W74" s="75">
        <f t="shared" si="3"/>
        <v>0</v>
      </c>
      <c r="X74" s="55"/>
      <c r="Y74" s="53"/>
    </row>
    <row r="75" spans="1:25" s="122" customFormat="1" ht="24.75" customHeight="1">
      <c r="A75" s="102" t="s">
        <v>5</v>
      </c>
      <c r="B75" s="146" t="s">
        <v>184</v>
      </c>
      <c r="C75" s="142">
        <v>21</v>
      </c>
      <c r="D75" s="142"/>
      <c r="E75" s="142">
        <v>21</v>
      </c>
      <c r="F75" s="142"/>
      <c r="G75" s="142"/>
      <c r="H75" s="142">
        <v>21</v>
      </c>
      <c r="I75" s="142">
        <v>21</v>
      </c>
      <c r="J75" s="142">
        <v>15</v>
      </c>
      <c r="K75" s="142"/>
      <c r="L75" s="142">
        <v>6</v>
      </c>
      <c r="M75" s="142"/>
      <c r="N75" s="142"/>
      <c r="O75" s="142"/>
      <c r="P75" s="142"/>
      <c r="Q75" s="142"/>
      <c r="R75" s="142">
        <v>6</v>
      </c>
      <c r="S75" s="143">
        <f aca="true" t="shared" si="14" ref="S75:S92">(J75+K75)/I75</f>
        <v>0.7142857142857143</v>
      </c>
      <c r="T75" s="68" t="s">
        <v>51</v>
      </c>
      <c r="U75" s="73" t="s">
        <v>150</v>
      </c>
      <c r="V75" s="126"/>
      <c r="W75" s="75">
        <f t="shared" si="3"/>
        <v>0</v>
      </c>
      <c r="X75" s="55">
        <f>+C75-F75-G75-H75</f>
        <v>0</v>
      </c>
      <c r="Y75" s="53">
        <f>C75-F75-G75-H75</f>
        <v>0</v>
      </c>
    </row>
    <row r="76" spans="1:25" s="5" customFormat="1" ht="24.75" customHeight="1">
      <c r="A76" s="102" t="s">
        <v>6</v>
      </c>
      <c r="B76" s="146" t="s">
        <v>185</v>
      </c>
      <c r="C76" s="142">
        <v>167</v>
      </c>
      <c r="D76" s="142">
        <v>55</v>
      </c>
      <c r="E76" s="142">
        <v>112</v>
      </c>
      <c r="F76" s="142">
        <v>5</v>
      </c>
      <c r="G76" s="142"/>
      <c r="H76" s="142">
        <v>162</v>
      </c>
      <c r="I76" s="142">
        <v>146</v>
      </c>
      <c r="J76" s="142">
        <v>94</v>
      </c>
      <c r="K76" s="142">
        <v>2</v>
      </c>
      <c r="L76" s="142">
        <v>50</v>
      </c>
      <c r="M76" s="142"/>
      <c r="N76" s="142"/>
      <c r="O76" s="142"/>
      <c r="P76" s="142"/>
      <c r="Q76" s="142">
        <v>16</v>
      </c>
      <c r="R76" s="142">
        <v>66</v>
      </c>
      <c r="S76" s="143">
        <f t="shared" si="14"/>
        <v>0.6575342465753424</v>
      </c>
      <c r="T76" s="68" t="s">
        <v>5</v>
      </c>
      <c r="U76" s="74" t="s">
        <v>81</v>
      </c>
      <c r="V76" s="126"/>
      <c r="W76" s="75">
        <f t="shared" si="3"/>
        <v>55</v>
      </c>
      <c r="X76" s="55">
        <v>0</v>
      </c>
      <c r="Y76" s="53"/>
    </row>
    <row r="77" spans="1:25" s="11" customFormat="1" ht="24.75" customHeight="1">
      <c r="A77" s="102" t="s">
        <v>7</v>
      </c>
      <c r="B77" s="146" t="s">
        <v>186</v>
      </c>
      <c r="C77" s="142">
        <v>190</v>
      </c>
      <c r="D77" s="142">
        <v>73</v>
      </c>
      <c r="E77" s="142">
        <v>117</v>
      </c>
      <c r="F77" s="142"/>
      <c r="G77" s="142"/>
      <c r="H77" s="142">
        <v>190</v>
      </c>
      <c r="I77" s="142">
        <v>161</v>
      </c>
      <c r="J77" s="142">
        <v>96</v>
      </c>
      <c r="K77" s="142"/>
      <c r="L77" s="142">
        <v>63</v>
      </c>
      <c r="M77" s="142"/>
      <c r="N77" s="142"/>
      <c r="O77" s="142"/>
      <c r="P77" s="142">
        <v>2</v>
      </c>
      <c r="Q77" s="142">
        <v>29</v>
      </c>
      <c r="R77" s="142">
        <v>94</v>
      </c>
      <c r="S77" s="143">
        <f t="shared" si="14"/>
        <v>0.5962732919254659</v>
      </c>
      <c r="T77" s="68" t="s">
        <v>6</v>
      </c>
      <c r="U77" s="74" t="s">
        <v>82</v>
      </c>
      <c r="V77" s="126"/>
      <c r="W77" s="75">
        <f t="shared" si="3"/>
        <v>73</v>
      </c>
      <c r="X77" s="55">
        <v>0</v>
      </c>
      <c r="Y77" s="53"/>
    </row>
    <row r="78" spans="1:25" s="11" customFormat="1" ht="24.75" customHeight="1">
      <c r="A78" s="102" t="s">
        <v>8</v>
      </c>
      <c r="B78" s="146" t="s">
        <v>187</v>
      </c>
      <c r="C78" s="142">
        <v>66</v>
      </c>
      <c r="D78" s="142">
        <v>25</v>
      </c>
      <c r="E78" s="142">
        <v>41</v>
      </c>
      <c r="F78" s="142"/>
      <c r="G78" s="142"/>
      <c r="H78" s="142">
        <v>66</v>
      </c>
      <c r="I78" s="142">
        <v>56</v>
      </c>
      <c r="J78" s="142">
        <v>33</v>
      </c>
      <c r="K78" s="142">
        <v>1</v>
      </c>
      <c r="L78" s="142">
        <v>22</v>
      </c>
      <c r="M78" s="142"/>
      <c r="N78" s="142"/>
      <c r="O78" s="142"/>
      <c r="P78" s="142"/>
      <c r="Q78" s="142">
        <v>10</v>
      </c>
      <c r="R78" s="142">
        <v>32</v>
      </c>
      <c r="S78" s="143">
        <f t="shared" si="14"/>
        <v>0.6071428571428571</v>
      </c>
      <c r="T78" s="68" t="s">
        <v>7</v>
      </c>
      <c r="U78" s="74" t="s">
        <v>83</v>
      </c>
      <c r="V78" s="126"/>
      <c r="W78" s="75">
        <f t="shared" si="3"/>
        <v>25</v>
      </c>
      <c r="X78" s="55">
        <v>0</v>
      </c>
      <c r="Y78" s="53"/>
    </row>
    <row r="79" spans="1:25" s="11" customFormat="1" ht="24.75" customHeight="1">
      <c r="A79" s="101" t="s">
        <v>52</v>
      </c>
      <c r="B79" s="145" t="s">
        <v>188</v>
      </c>
      <c r="C79" s="139">
        <f aca="true" t="shared" si="15" ref="C79:R79">SUM(C80:C82)</f>
        <v>695</v>
      </c>
      <c r="D79" s="139">
        <f t="shared" si="15"/>
        <v>260</v>
      </c>
      <c r="E79" s="139">
        <f t="shared" si="15"/>
        <v>435</v>
      </c>
      <c r="F79" s="139">
        <f t="shared" si="15"/>
        <v>2</v>
      </c>
      <c r="G79" s="139">
        <f t="shared" si="15"/>
        <v>0</v>
      </c>
      <c r="H79" s="139">
        <f t="shared" si="15"/>
        <v>693</v>
      </c>
      <c r="I79" s="139">
        <f t="shared" si="15"/>
        <v>579</v>
      </c>
      <c r="J79" s="139">
        <f t="shared" si="15"/>
        <v>419</v>
      </c>
      <c r="K79" s="139">
        <f t="shared" si="15"/>
        <v>4</v>
      </c>
      <c r="L79" s="139">
        <f t="shared" si="15"/>
        <v>156</v>
      </c>
      <c r="M79" s="139">
        <f t="shared" si="15"/>
        <v>0</v>
      </c>
      <c r="N79" s="139">
        <f t="shared" si="15"/>
        <v>0</v>
      </c>
      <c r="O79" s="139">
        <f t="shared" si="15"/>
        <v>0</v>
      </c>
      <c r="P79" s="139">
        <f t="shared" si="15"/>
        <v>0</v>
      </c>
      <c r="Q79" s="139">
        <f t="shared" si="15"/>
        <v>114</v>
      </c>
      <c r="R79" s="139">
        <f t="shared" si="15"/>
        <v>270</v>
      </c>
      <c r="S79" s="140">
        <f t="shared" si="14"/>
        <v>0.7305699481865285</v>
      </c>
      <c r="T79" s="68" t="s">
        <v>8</v>
      </c>
      <c r="U79" s="74" t="s">
        <v>98</v>
      </c>
      <c r="V79" s="126">
        <v>260</v>
      </c>
      <c r="W79" s="75">
        <f t="shared" si="3"/>
        <v>0</v>
      </c>
      <c r="X79" s="55">
        <v>0</v>
      </c>
      <c r="Y79" s="53"/>
    </row>
    <row r="80" spans="1:25" s="11" customFormat="1" ht="24.75" customHeight="1">
      <c r="A80" s="102" t="s">
        <v>5</v>
      </c>
      <c r="B80" s="146" t="s">
        <v>87</v>
      </c>
      <c r="C80" s="142">
        <v>130</v>
      </c>
      <c r="D80" s="142">
        <v>43</v>
      </c>
      <c r="E80" s="142">
        <v>87</v>
      </c>
      <c r="F80" s="142">
        <v>1</v>
      </c>
      <c r="G80" s="142"/>
      <c r="H80" s="142">
        <v>129</v>
      </c>
      <c r="I80" s="142">
        <v>110</v>
      </c>
      <c r="J80" s="142">
        <v>84</v>
      </c>
      <c r="K80" s="142">
        <v>1</v>
      </c>
      <c r="L80" s="142">
        <v>25</v>
      </c>
      <c r="M80" s="142"/>
      <c r="N80" s="142"/>
      <c r="O80" s="142"/>
      <c r="P80" s="142"/>
      <c r="Q80" s="142">
        <v>19</v>
      </c>
      <c r="R80" s="142">
        <v>44</v>
      </c>
      <c r="S80" s="143">
        <f t="shared" si="14"/>
        <v>0.7727272727272727</v>
      </c>
      <c r="T80" s="68" t="s">
        <v>19</v>
      </c>
      <c r="U80" s="74" t="s">
        <v>84</v>
      </c>
      <c r="V80" s="126"/>
      <c r="W80" s="75">
        <f t="shared" si="3"/>
        <v>43</v>
      </c>
      <c r="X80" s="55"/>
      <c r="Y80" s="53"/>
    </row>
    <row r="81" spans="1:25" s="11" customFormat="1" ht="24.75" customHeight="1">
      <c r="A81" s="102" t="s">
        <v>6</v>
      </c>
      <c r="B81" s="146" t="s">
        <v>76</v>
      </c>
      <c r="C81" s="142">
        <v>319</v>
      </c>
      <c r="D81" s="142">
        <v>102</v>
      </c>
      <c r="E81" s="142">
        <v>217</v>
      </c>
      <c r="F81" s="142"/>
      <c r="G81" s="142"/>
      <c r="H81" s="142">
        <v>319</v>
      </c>
      <c r="I81" s="142">
        <v>284</v>
      </c>
      <c r="J81" s="142">
        <v>218</v>
      </c>
      <c r="K81" s="142"/>
      <c r="L81" s="142">
        <v>66</v>
      </c>
      <c r="M81" s="142"/>
      <c r="N81" s="142"/>
      <c r="O81" s="142"/>
      <c r="P81" s="142"/>
      <c r="Q81" s="142">
        <v>35</v>
      </c>
      <c r="R81" s="142">
        <v>101</v>
      </c>
      <c r="S81" s="143">
        <f t="shared" si="14"/>
        <v>0.7676056338028169</v>
      </c>
      <c r="T81" s="68"/>
      <c r="U81" s="74"/>
      <c r="V81" s="126"/>
      <c r="W81" s="75"/>
      <c r="X81" s="55"/>
      <c r="Y81" s="53"/>
    </row>
    <row r="82" spans="1:25" s="122" customFormat="1" ht="24.75" customHeight="1">
      <c r="A82" s="102" t="s">
        <v>7</v>
      </c>
      <c r="B82" s="146" t="s">
        <v>77</v>
      </c>
      <c r="C82" s="142">
        <v>246</v>
      </c>
      <c r="D82" s="142">
        <v>115</v>
      </c>
      <c r="E82" s="142">
        <v>131</v>
      </c>
      <c r="F82" s="142">
        <v>1</v>
      </c>
      <c r="G82" s="142"/>
      <c r="H82" s="142">
        <v>245</v>
      </c>
      <c r="I82" s="142">
        <v>185</v>
      </c>
      <c r="J82" s="142">
        <v>117</v>
      </c>
      <c r="K82" s="142">
        <v>3</v>
      </c>
      <c r="L82" s="142">
        <v>65</v>
      </c>
      <c r="M82" s="142"/>
      <c r="N82" s="142"/>
      <c r="O82" s="142"/>
      <c r="P82" s="142"/>
      <c r="Q82" s="142">
        <v>60</v>
      </c>
      <c r="R82" s="142">
        <v>125</v>
      </c>
      <c r="S82" s="143">
        <f t="shared" si="14"/>
        <v>0.6486486486486487</v>
      </c>
      <c r="T82" s="68" t="s">
        <v>52</v>
      </c>
      <c r="U82" s="73" t="s">
        <v>151</v>
      </c>
      <c r="V82" s="126"/>
      <c r="W82" s="75">
        <f aca="true" t="shared" si="16" ref="W82:W92">D82-V82</f>
        <v>115</v>
      </c>
      <c r="X82" s="55">
        <f>+C82-F82-G82-H82</f>
        <v>0</v>
      </c>
      <c r="Y82" s="53"/>
    </row>
    <row r="83" spans="1:25" s="5" customFormat="1" ht="24.75" customHeight="1">
      <c r="A83" s="101" t="s">
        <v>53</v>
      </c>
      <c r="B83" s="145" t="s">
        <v>189</v>
      </c>
      <c r="C83" s="139">
        <f>SUM(C84:C87)</f>
        <v>451</v>
      </c>
      <c r="D83" s="139">
        <f aca="true" t="shared" si="17" ref="D83:R83">SUM(D84:D87)</f>
        <v>171</v>
      </c>
      <c r="E83" s="139">
        <f t="shared" si="17"/>
        <v>280</v>
      </c>
      <c r="F83" s="139">
        <f t="shared" si="17"/>
        <v>5</v>
      </c>
      <c r="G83" s="139">
        <f t="shared" si="17"/>
        <v>0</v>
      </c>
      <c r="H83" s="139">
        <f t="shared" si="17"/>
        <v>446</v>
      </c>
      <c r="I83" s="139">
        <f t="shared" si="17"/>
        <v>372</v>
      </c>
      <c r="J83" s="139">
        <f t="shared" si="17"/>
        <v>242</v>
      </c>
      <c r="K83" s="139">
        <f t="shared" si="17"/>
        <v>1</v>
      </c>
      <c r="L83" s="139">
        <f t="shared" si="17"/>
        <v>129</v>
      </c>
      <c r="M83" s="139">
        <f t="shared" si="17"/>
        <v>0</v>
      </c>
      <c r="N83" s="139">
        <f t="shared" si="17"/>
        <v>0</v>
      </c>
      <c r="O83" s="139">
        <f t="shared" si="17"/>
        <v>0</v>
      </c>
      <c r="P83" s="139">
        <f t="shared" si="17"/>
        <v>0</v>
      </c>
      <c r="Q83" s="139">
        <f t="shared" si="17"/>
        <v>74</v>
      </c>
      <c r="R83" s="139">
        <f t="shared" si="17"/>
        <v>203</v>
      </c>
      <c r="S83" s="140">
        <f t="shared" si="14"/>
        <v>0.6532258064516129</v>
      </c>
      <c r="T83" s="68" t="s">
        <v>5</v>
      </c>
      <c r="U83" s="74" t="s">
        <v>60</v>
      </c>
      <c r="V83" s="126">
        <v>171</v>
      </c>
      <c r="W83" s="75">
        <f t="shared" si="16"/>
        <v>0</v>
      </c>
      <c r="X83" s="55"/>
      <c r="Y83" s="53"/>
    </row>
    <row r="84" spans="1:25" s="11" customFormat="1" ht="24.75" customHeight="1">
      <c r="A84" s="102" t="s">
        <v>5</v>
      </c>
      <c r="B84" s="146" t="s">
        <v>190</v>
      </c>
      <c r="C84" s="142">
        <v>38</v>
      </c>
      <c r="D84" s="142">
        <v>0</v>
      </c>
      <c r="E84" s="142">
        <v>38</v>
      </c>
      <c r="F84" s="142">
        <v>0</v>
      </c>
      <c r="G84" s="142">
        <v>0</v>
      </c>
      <c r="H84" s="142">
        <v>38</v>
      </c>
      <c r="I84" s="142">
        <v>38</v>
      </c>
      <c r="J84" s="142">
        <v>38</v>
      </c>
      <c r="K84" s="142">
        <v>0</v>
      </c>
      <c r="L84" s="142">
        <v>0</v>
      </c>
      <c r="M84" s="142">
        <v>0</v>
      </c>
      <c r="N84" s="142">
        <v>0</v>
      </c>
      <c r="O84" s="142">
        <v>0</v>
      </c>
      <c r="P84" s="142">
        <v>0</v>
      </c>
      <c r="Q84" s="142">
        <v>0</v>
      </c>
      <c r="R84" s="142">
        <v>0</v>
      </c>
      <c r="S84" s="143">
        <f t="shared" si="14"/>
        <v>1</v>
      </c>
      <c r="T84" s="68" t="s">
        <v>6</v>
      </c>
      <c r="U84" s="74" t="s">
        <v>87</v>
      </c>
      <c r="V84" s="126"/>
      <c r="W84" s="75">
        <f t="shared" si="16"/>
        <v>0</v>
      </c>
      <c r="X84" s="55"/>
      <c r="Y84" s="53"/>
    </row>
    <row r="85" spans="1:25" s="11" customFormat="1" ht="24.75" customHeight="1">
      <c r="A85" s="102" t="s">
        <v>6</v>
      </c>
      <c r="B85" s="146" t="s">
        <v>129</v>
      </c>
      <c r="C85" s="142">
        <v>197</v>
      </c>
      <c r="D85" s="142">
        <v>85</v>
      </c>
      <c r="E85" s="142">
        <v>112</v>
      </c>
      <c r="F85" s="142">
        <v>4</v>
      </c>
      <c r="G85" s="142">
        <v>0</v>
      </c>
      <c r="H85" s="142">
        <v>193</v>
      </c>
      <c r="I85" s="142">
        <v>162</v>
      </c>
      <c r="J85" s="142">
        <v>93</v>
      </c>
      <c r="K85" s="142">
        <v>0</v>
      </c>
      <c r="L85" s="142">
        <v>69</v>
      </c>
      <c r="M85" s="142">
        <v>0</v>
      </c>
      <c r="N85" s="142">
        <v>0</v>
      </c>
      <c r="O85" s="142">
        <v>0</v>
      </c>
      <c r="P85" s="142">
        <v>0</v>
      </c>
      <c r="Q85" s="142">
        <v>31</v>
      </c>
      <c r="R85" s="142">
        <v>100</v>
      </c>
      <c r="S85" s="143">
        <f t="shared" si="14"/>
        <v>0.5740740740740741</v>
      </c>
      <c r="T85" s="68" t="s">
        <v>7</v>
      </c>
      <c r="U85" s="74" t="s">
        <v>88</v>
      </c>
      <c r="V85" s="126"/>
      <c r="W85" s="75">
        <f t="shared" si="16"/>
        <v>85</v>
      </c>
      <c r="X85" s="55"/>
      <c r="Y85" s="53"/>
    </row>
    <row r="86" spans="1:25" s="11" customFormat="1" ht="24.75" customHeight="1">
      <c r="A86" s="102" t="s">
        <v>7</v>
      </c>
      <c r="B86" s="146" t="s">
        <v>123</v>
      </c>
      <c r="C86" s="142">
        <v>118</v>
      </c>
      <c r="D86" s="142">
        <v>46</v>
      </c>
      <c r="E86" s="142">
        <v>72</v>
      </c>
      <c r="F86" s="142">
        <v>0</v>
      </c>
      <c r="G86" s="142">
        <v>0</v>
      </c>
      <c r="H86" s="142">
        <v>118</v>
      </c>
      <c r="I86" s="142">
        <v>97</v>
      </c>
      <c r="J86" s="142">
        <v>62</v>
      </c>
      <c r="K86" s="142">
        <v>0</v>
      </c>
      <c r="L86" s="142">
        <v>35</v>
      </c>
      <c r="M86" s="142">
        <v>0</v>
      </c>
      <c r="N86" s="142">
        <v>0</v>
      </c>
      <c r="O86" s="142">
        <v>0</v>
      </c>
      <c r="P86" s="142">
        <v>0</v>
      </c>
      <c r="Q86" s="142">
        <v>21</v>
      </c>
      <c r="R86" s="142">
        <v>56</v>
      </c>
      <c r="S86" s="143">
        <f t="shared" si="14"/>
        <v>0.6391752577319587</v>
      </c>
      <c r="T86" s="68"/>
      <c r="U86" s="74"/>
      <c r="V86" s="126"/>
      <c r="W86" s="75"/>
      <c r="X86" s="55"/>
      <c r="Y86" s="53"/>
    </row>
    <row r="87" spans="1:25" s="11" customFormat="1" ht="24.75" customHeight="1">
      <c r="A87" s="102" t="s">
        <v>8</v>
      </c>
      <c r="B87" s="146" t="s">
        <v>130</v>
      </c>
      <c r="C87" s="142">
        <v>98</v>
      </c>
      <c r="D87" s="142">
        <v>40</v>
      </c>
      <c r="E87" s="142">
        <v>58</v>
      </c>
      <c r="F87" s="142">
        <v>1</v>
      </c>
      <c r="G87" s="142">
        <v>0</v>
      </c>
      <c r="H87" s="142">
        <v>97</v>
      </c>
      <c r="I87" s="142">
        <v>75</v>
      </c>
      <c r="J87" s="142">
        <v>49</v>
      </c>
      <c r="K87" s="142">
        <v>1</v>
      </c>
      <c r="L87" s="142">
        <v>25</v>
      </c>
      <c r="M87" s="142">
        <v>0</v>
      </c>
      <c r="N87" s="142">
        <v>0</v>
      </c>
      <c r="O87" s="142">
        <v>0</v>
      </c>
      <c r="P87" s="142">
        <v>0</v>
      </c>
      <c r="Q87" s="142">
        <v>22</v>
      </c>
      <c r="R87" s="142">
        <v>47</v>
      </c>
      <c r="S87" s="143">
        <f t="shared" si="14"/>
        <v>0.6666666666666666</v>
      </c>
      <c r="T87" s="68" t="s">
        <v>8</v>
      </c>
      <c r="U87" s="74" t="s">
        <v>89</v>
      </c>
      <c r="V87" s="126"/>
      <c r="W87" s="75">
        <f t="shared" si="16"/>
        <v>40</v>
      </c>
      <c r="X87" s="55"/>
      <c r="Y87" s="53"/>
    </row>
    <row r="88" spans="1:25" s="122" customFormat="1" ht="24.75" customHeight="1">
      <c r="A88" s="101" t="s">
        <v>54</v>
      </c>
      <c r="B88" s="145" t="s">
        <v>191</v>
      </c>
      <c r="C88" s="139">
        <f>SUM(C89:C92)</f>
        <v>648</v>
      </c>
      <c r="D88" s="139">
        <f aca="true" t="shared" si="18" ref="D88:R88">SUM(D89:D92)</f>
        <v>138</v>
      </c>
      <c r="E88" s="139">
        <f t="shared" si="18"/>
        <v>510</v>
      </c>
      <c r="F88" s="139">
        <f t="shared" si="18"/>
        <v>11</v>
      </c>
      <c r="G88" s="139">
        <f t="shared" si="18"/>
        <v>0</v>
      </c>
      <c r="H88" s="139">
        <f t="shared" si="18"/>
        <v>637</v>
      </c>
      <c r="I88" s="139">
        <f t="shared" si="18"/>
        <v>537</v>
      </c>
      <c r="J88" s="139">
        <f t="shared" si="18"/>
        <v>452</v>
      </c>
      <c r="K88" s="139">
        <f t="shared" si="18"/>
        <v>1</v>
      </c>
      <c r="L88" s="139">
        <f t="shared" si="18"/>
        <v>84</v>
      </c>
      <c r="M88" s="139">
        <f t="shared" si="18"/>
        <v>0</v>
      </c>
      <c r="N88" s="139">
        <f t="shared" si="18"/>
        <v>0</v>
      </c>
      <c r="O88" s="139">
        <f t="shared" si="18"/>
        <v>0</v>
      </c>
      <c r="P88" s="139">
        <f t="shared" si="18"/>
        <v>0</v>
      </c>
      <c r="Q88" s="139">
        <f t="shared" si="18"/>
        <v>100</v>
      </c>
      <c r="R88" s="139">
        <f t="shared" si="18"/>
        <v>184</v>
      </c>
      <c r="S88" s="140">
        <f t="shared" si="14"/>
        <v>0.8435754189944135</v>
      </c>
      <c r="T88" s="68" t="s">
        <v>53</v>
      </c>
      <c r="U88" s="73" t="s">
        <v>152</v>
      </c>
      <c r="V88" s="126">
        <v>138</v>
      </c>
      <c r="W88" s="75">
        <f t="shared" si="16"/>
        <v>0</v>
      </c>
      <c r="X88" s="55">
        <f>+C88-F88-G88-H88</f>
        <v>0</v>
      </c>
      <c r="Y88" s="53">
        <f>C88-F88-G88-H88</f>
        <v>0</v>
      </c>
    </row>
    <row r="89" spans="1:25" s="5" customFormat="1" ht="24.75" customHeight="1">
      <c r="A89" s="102" t="s">
        <v>5</v>
      </c>
      <c r="B89" s="146" t="s">
        <v>95</v>
      </c>
      <c r="C89" s="142">
        <v>140</v>
      </c>
      <c r="D89" s="142">
        <v>16</v>
      </c>
      <c r="E89" s="142">
        <v>124</v>
      </c>
      <c r="F89" s="142">
        <v>4</v>
      </c>
      <c r="G89" s="142">
        <v>0</v>
      </c>
      <c r="H89" s="142">
        <v>136</v>
      </c>
      <c r="I89" s="142">
        <v>122</v>
      </c>
      <c r="J89" s="142">
        <v>99</v>
      </c>
      <c r="K89" s="142"/>
      <c r="L89" s="142">
        <v>23</v>
      </c>
      <c r="M89" s="142">
        <v>0</v>
      </c>
      <c r="N89" s="142">
        <v>0</v>
      </c>
      <c r="O89" s="142"/>
      <c r="P89" s="142">
        <v>0</v>
      </c>
      <c r="Q89" s="142">
        <v>14</v>
      </c>
      <c r="R89" s="142">
        <v>37</v>
      </c>
      <c r="S89" s="143">
        <f t="shared" si="14"/>
        <v>0.8114754098360656</v>
      </c>
      <c r="T89" s="68" t="s">
        <v>5</v>
      </c>
      <c r="U89" s="74" t="s">
        <v>90</v>
      </c>
      <c r="V89" s="126"/>
      <c r="W89" s="75">
        <f t="shared" si="16"/>
        <v>16</v>
      </c>
      <c r="X89" s="55">
        <v>0</v>
      </c>
      <c r="Y89" s="53"/>
    </row>
    <row r="90" spans="1:25" s="11" customFormat="1" ht="24.75" customHeight="1">
      <c r="A90" s="102" t="s">
        <v>6</v>
      </c>
      <c r="B90" s="146" t="s">
        <v>79</v>
      </c>
      <c r="C90" s="142">
        <v>170</v>
      </c>
      <c r="D90" s="142">
        <v>42</v>
      </c>
      <c r="E90" s="142">
        <v>128</v>
      </c>
      <c r="F90" s="142">
        <v>2</v>
      </c>
      <c r="G90" s="142"/>
      <c r="H90" s="142">
        <v>168</v>
      </c>
      <c r="I90" s="142">
        <v>138</v>
      </c>
      <c r="J90" s="142">
        <v>115</v>
      </c>
      <c r="K90" s="142">
        <v>1</v>
      </c>
      <c r="L90" s="142">
        <v>22</v>
      </c>
      <c r="M90" s="142"/>
      <c r="N90" s="142"/>
      <c r="O90" s="142"/>
      <c r="P90" s="142"/>
      <c r="Q90" s="142">
        <v>30</v>
      </c>
      <c r="R90" s="142">
        <v>52</v>
      </c>
      <c r="S90" s="143">
        <f t="shared" si="14"/>
        <v>0.8405797101449275</v>
      </c>
      <c r="T90" s="68" t="s">
        <v>6</v>
      </c>
      <c r="U90" s="74" t="s">
        <v>91</v>
      </c>
      <c r="V90" s="126"/>
      <c r="W90" s="75">
        <f t="shared" si="16"/>
        <v>42</v>
      </c>
      <c r="X90" s="55">
        <v>0</v>
      </c>
      <c r="Y90" s="53"/>
    </row>
    <row r="91" spans="1:25" s="11" customFormat="1" ht="24.75" customHeight="1">
      <c r="A91" s="102" t="s">
        <v>7</v>
      </c>
      <c r="B91" s="146" t="s">
        <v>80</v>
      </c>
      <c r="C91" s="142">
        <v>200</v>
      </c>
      <c r="D91" s="142">
        <v>55</v>
      </c>
      <c r="E91" s="142">
        <v>145</v>
      </c>
      <c r="F91" s="142">
        <v>2</v>
      </c>
      <c r="G91" s="142"/>
      <c r="H91" s="142">
        <v>198</v>
      </c>
      <c r="I91" s="142">
        <v>163</v>
      </c>
      <c r="J91" s="142">
        <v>132</v>
      </c>
      <c r="K91" s="142"/>
      <c r="L91" s="142">
        <v>31</v>
      </c>
      <c r="M91" s="142"/>
      <c r="N91" s="142"/>
      <c r="O91" s="142"/>
      <c r="P91" s="142"/>
      <c r="Q91" s="142">
        <v>35</v>
      </c>
      <c r="R91" s="142">
        <v>66</v>
      </c>
      <c r="S91" s="143">
        <f t="shared" si="14"/>
        <v>0.8098159509202454</v>
      </c>
      <c r="T91" s="68" t="s">
        <v>7</v>
      </c>
      <c r="U91" s="74" t="s">
        <v>92</v>
      </c>
      <c r="V91" s="126"/>
      <c r="W91" s="75">
        <f t="shared" si="16"/>
        <v>55</v>
      </c>
      <c r="X91" s="55">
        <v>0</v>
      </c>
      <c r="Y91" s="53"/>
    </row>
    <row r="92" spans="1:25" s="11" customFormat="1" ht="24.75" customHeight="1">
      <c r="A92" s="102" t="s">
        <v>8</v>
      </c>
      <c r="B92" s="146" t="s">
        <v>207</v>
      </c>
      <c r="C92" s="142">
        <v>138</v>
      </c>
      <c r="D92" s="142">
        <v>25</v>
      </c>
      <c r="E92" s="142">
        <v>113</v>
      </c>
      <c r="F92" s="142">
        <v>3</v>
      </c>
      <c r="G92" s="142"/>
      <c r="H92" s="142">
        <v>135</v>
      </c>
      <c r="I92" s="142">
        <v>114</v>
      </c>
      <c r="J92" s="142">
        <v>106</v>
      </c>
      <c r="K92" s="142"/>
      <c r="L92" s="142">
        <v>8</v>
      </c>
      <c r="M92" s="142"/>
      <c r="N92" s="142"/>
      <c r="O92" s="142"/>
      <c r="P92" s="142"/>
      <c r="Q92" s="142">
        <v>21</v>
      </c>
      <c r="R92" s="142">
        <v>29</v>
      </c>
      <c r="S92" s="143">
        <f t="shared" si="14"/>
        <v>0.9298245614035088</v>
      </c>
      <c r="T92" s="68" t="s">
        <v>8</v>
      </c>
      <c r="U92" s="74" t="s">
        <v>93</v>
      </c>
      <c r="V92" s="126"/>
      <c r="W92" s="75">
        <f t="shared" si="16"/>
        <v>25</v>
      </c>
      <c r="X92" s="55">
        <v>0</v>
      </c>
      <c r="Y92" s="53"/>
    </row>
    <row r="93" spans="1:25" ht="24.75" customHeight="1">
      <c r="A93" s="66"/>
      <c r="B93" s="65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4"/>
      <c r="T93" s="33"/>
      <c r="U93" s="33"/>
      <c r="V93" s="33"/>
      <c r="W93" s="33"/>
      <c r="X93" s="33"/>
      <c r="Y93" s="53">
        <f aca="true" t="shared" si="19" ref="Y93:Y103">C93-F93-G93-H93</f>
        <v>0</v>
      </c>
    </row>
    <row r="94" spans="3:25" ht="18.75">
      <c r="C94" s="155"/>
      <c r="D94" s="155"/>
      <c r="E94" s="155"/>
      <c r="I94" s="6"/>
      <c r="J94" s="6"/>
      <c r="K94" s="6"/>
      <c r="L94" s="155" t="s">
        <v>206</v>
      </c>
      <c r="M94" s="155"/>
      <c r="N94" s="155"/>
      <c r="O94" s="155"/>
      <c r="P94" s="155"/>
      <c r="Q94" s="155"/>
      <c r="R94" s="1"/>
      <c r="Y94" s="93">
        <f t="shared" si="19"/>
        <v>0</v>
      </c>
    </row>
    <row r="95" spans="3:25" ht="20.25" customHeight="1">
      <c r="C95" s="4"/>
      <c r="D95" s="4"/>
      <c r="E95" s="88"/>
      <c r="F95" s="88"/>
      <c r="G95" s="88"/>
      <c r="H95" s="88"/>
      <c r="I95" s="4"/>
      <c r="J95" s="4"/>
      <c r="K95" s="4"/>
      <c r="L95" s="149" t="s">
        <v>156</v>
      </c>
      <c r="M95" s="149"/>
      <c r="N95" s="149"/>
      <c r="O95" s="149"/>
      <c r="P95" s="149"/>
      <c r="Q95" s="149"/>
      <c r="R95" s="1"/>
      <c r="Y95" s="93">
        <f t="shared" si="19"/>
        <v>0</v>
      </c>
    </row>
    <row r="96" spans="3:25" ht="20.25" customHeight="1">
      <c r="C96" s="149" t="s">
        <v>16</v>
      </c>
      <c r="D96" s="149"/>
      <c r="E96" s="149"/>
      <c r="F96" s="88"/>
      <c r="G96" s="88"/>
      <c r="H96" s="88"/>
      <c r="I96" s="4"/>
      <c r="J96" s="4"/>
      <c r="K96" s="4"/>
      <c r="L96" s="149" t="s">
        <v>122</v>
      </c>
      <c r="M96" s="149"/>
      <c r="N96" s="149"/>
      <c r="O96" s="149"/>
      <c r="P96" s="149"/>
      <c r="Q96" s="149"/>
      <c r="R96" s="1"/>
      <c r="Y96" s="93"/>
    </row>
    <row r="97" spans="3:25" ht="20.25" customHeight="1">
      <c r="C97" s="4"/>
      <c r="D97" s="4"/>
      <c r="E97" s="88"/>
      <c r="F97" s="88"/>
      <c r="G97" s="88"/>
      <c r="H97" s="88"/>
      <c r="I97" s="4"/>
      <c r="J97" s="4"/>
      <c r="K97" s="4"/>
      <c r="L97" s="89"/>
      <c r="M97" s="89"/>
      <c r="N97" s="89"/>
      <c r="O97" s="89"/>
      <c r="P97" s="89"/>
      <c r="Q97" s="89"/>
      <c r="R97" s="1"/>
      <c r="Y97" s="93"/>
    </row>
    <row r="98" spans="3:25" ht="20.25" customHeight="1">
      <c r="C98" s="4"/>
      <c r="D98" s="4"/>
      <c r="E98" s="88"/>
      <c r="F98" s="88"/>
      <c r="G98" s="88"/>
      <c r="H98" s="88"/>
      <c r="I98" s="4"/>
      <c r="J98" s="4"/>
      <c r="K98" s="4"/>
      <c r="L98" s="89"/>
      <c r="M98" s="89"/>
      <c r="N98" s="89"/>
      <c r="O98" s="89"/>
      <c r="P98" s="89"/>
      <c r="Q98" s="89"/>
      <c r="R98" s="1"/>
      <c r="Y98" s="93"/>
    </row>
    <row r="99" spans="3:25" ht="20.25" customHeight="1">
      <c r="C99" s="4"/>
      <c r="D99" s="4"/>
      <c r="E99" s="88"/>
      <c r="F99" s="88"/>
      <c r="G99" s="88"/>
      <c r="H99" s="88"/>
      <c r="I99" s="4"/>
      <c r="J99" s="4"/>
      <c r="K99" s="4"/>
      <c r="L99" s="89"/>
      <c r="M99" s="89"/>
      <c r="N99" s="89"/>
      <c r="O99" s="89"/>
      <c r="P99" s="89"/>
      <c r="Q99" s="89"/>
      <c r="R99" s="1"/>
      <c r="Y99" s="93"/>
    </row>
    <row r="100" spans="3:25" ht="23.25">
      <c r="C100" s="153" t="s">
        <v>204</v>
      </c>
      <c r="D100" s="153"/>
      <c r="E100" s="153"/>
      <c r="F100" s="91"/>
      <c r="G100" s="91"/>
      <c r="H100" s="91"/>
      <c r="I100" s="92"/>
      <c r="J100" s="92"/>
      <c r="K100" s="92"/>
      <c r="L100" s="153" t="s">
        <v>109</v>
      </c>
      <c r="M100" s="153"/>
      <c r="N100" s="153"/>
      <c r="O100" s="153"/>
      <c r="P100" s="153"/>
      <c r="Q100" s="153"/>
      <c r="R100" s="1"/>
      <c r="Y100" s="93" t="e">
        <f t="shared" si="19"/>
        <v>#VALUE!</v>
      </c>
    </row>
    <row r="101" ht="15.75">
      <c r="Y101" s="93">
        <f t="shared" si="19"/>
        <v>0</v>
      </c>
    </row>
    <row r="102" spans="4:25" ht="15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Y102" s="93">
        <f t="shared" si="19"/>
        <v>0</v>
      </c>
    </row>
    <row r="103" spans="3:25" ht="15.75">
      <c r="C103" s="3">
        <f>C11-D11-E11</f>
        <v>0</v>
      </c>
      <c r="G103" s="2">
        <f>H11-I11-Q11</f>
        <v>0</v>
      </c>
      <c r="H103" s="2">
        <f>C11-F11-G11-H11</f>
        <v>-6</v>
      </c>
      <c r="I103" s="2">
        <f>I11-J11-K11-L11-M11-N11-O11-P11</f>
        <v>0</v>
      </c>
      <c r="R103" s="2">
        <f>R11-Q11-P11-O11-N11-M11-L11</f>
        <v>0</v>
      </c>
      <c r="Y103" s="93">
        <f t="shared" si="19"/>
        <v>6</v>
      </c>
    </row>
    <row r="104" spans="3:18" ht="15.75">
      <c r="C104" s="3">
        <f aca="true" t="shared" si="20" ref="C104:C167">C12-D12-E12</f>
        <v>0</v>
      </c>
      <c r="G104" s="2">
        <f aca="true" t="shared" si="21" ref="G104:G167">H12-I12-Q12</f>
        <v>0</v>
      </c>
      <c r="H104" s="2">
        <f aca="true" t="shared" si="22" ref="H104:H167">C12-F12-G12-H12</f>
        <v>0</v>
      </c>
      <c r="I104" s="2">
        <f aca="true" t="shared" si="23" ref="I104:I167">I12-J12-K12-L12-M12-N12-O12-P12</f>
        <v>0</v>
      </c>
      <c r="R104" s="2">
        <f aca="true" t="shared" si="24" ref="R104:R167">R12-Q12-P12-O12-N12-M12-L12</f>
        <v>0</v>
      </c>
    </row>
    <row r="105" spans="3:18" ht="15.75">
      <c r="C105" s="3">
        <f t="shared" si="20"/>
        <v>0</v>
      </c>
      <c r="G105" s="2">
        <f t="shared" si="21"/>
        <v>0</v>
      </c>
      <c r="H105" s="2">
        <f t="shared" si="22"/>
        <v>0</v>
      </c>
      <c r="I105" s="2">
        <f t="shared" si="23"/>
        <v>0</v>
      </c>
      <c r="R105" s="2">
        <f t="shared" si="24"/>
        <v>0</v>
      </c>
    </row>
    <row r="106" spans="3:18" ht="15.75">
      <c r="C106" s="3">
        <f t="shared" si="20"/>
        <v>0</v>
      </c>
      <c r="G106" s="2">
        <f t="shared" si="21"/>
        <v>0</v>
      </c>
      <c r="H106" s="2">
        <f t="shared" si="22"/>
        <v>0</v>
      </c>
      <c r="I106" s="2">
        <f t="shared" si="23"/>
        <v>0</v>
      </c>
      <c r="R106" s="2">
        <f t="shared" si="24"/>
        <v>0</v>
      </c>
    </row>
    <row r="107" spans="3:18" ht="15.75">
      <c r="C107" s="3">
        <f t="shared" si="20"/>
        <v>0</v>
      </c>
      <c r="G107" s="2">
        <f t="shared" si="21"/>
        <v>0</v>
      </c>
      <c r="H107" s="2">
        <f t="shared" si="22"/>
        <v>0</v>
      </c>
      <c r="I107" s="2">
        <f t="shared" si="23"/>
        <v>0</v>
      </c>
      <c r="R107" s="2">
        <f t="shared" si="24"/>
        <v>0</v>
      </c>
    </row>
    <row r="108" spans="3:18" ht="15.75">
      <c r="C108" s="3">
        <f t="shared" si="20"/>
        <v>0</v>
      </c>
      <c r="G108" s="2">
        <f t="shared" si="21"/>
        <v>0</v>
      </c>
      <c r="H108" s="2">
        <f t="shared" si="22"/>
        <v>0</v>
      </c>
      <c r="I108" s="2">
        <f t="shared" si="23"/>
        <v>0</v>
      </c>
      <c r="R108" s="2">
        <f t="shared" si="24"/>
        <v>0</v>
      </c>
    </row>
    <row r="109" spans="3:18" ht="15.75">
      <c r="C109" s="3">
        <f t="shared" si="20"/>
        <v>0</v>
      </c>
      <c r="G109" s="2">
        <f t="shared" si="21"/>
        <v>0</v>
      </c>
      <c r="H109" s="2">
        <f t="shared" si="22"/>
        <v>0</v>
      </c>
      <c r="I109" s="2">
        <f t="shared" si="23"/>
        <v>0</v>
      </c>
      <c r="R109" s="2">
        <f t="shared" si="24"/>
        <v>0</v>
      </c>
    </row>
    <row r="110" spans="3:18" ht="15.75">
      <c r="C110" s="3">
        <f t="shared" si="20"/>
        <v>0</v>
      </c>
      <c r="G110" s="2">
        <f t="shared" si="21"/>
        <v>0</v>
      </c>
      <c r="H110" s="2">
        <f t="shared" si="22"/>
        <v>0</v>
      </c>
      <c r="I110" s="2">
        <f t="shared" si="23"/>
        <v>0</v>
      </c>
      <c r="R110" s="2">
        <f t="shared" si="24"/>
        <v>0</v>
      </c>
    </row>
    <row r="111" spans="3:18" ht="15.75">
      <c r="C111" s="3">
        <f t="shared" si="20"/>
        <v>0</v>
      </c>
      <c r="G111" s="2">
        <f t="shared" si="21"/>
        <v>0</v>
      </c>
      <c r="H111" s="2">
        <f t="shared" si="22"/>
        <v>0</v>
      </c>
      <c r="I111" s="2">
        <f t="shared" si="23"/>
        <v>0</v>
      </c>
      <c r="R111" s="2">
        <f t="shared" si="24"/>
        <v>0</v>
      </c>
    </row>
    <row r="112" spans="3:18" ht="15.75">
      <c r="C112" s="3">
        <f t="shared" si="20"/>
        <v>0</v>
      </c>
      <c r="G112" s="2">
        <f t="shared" si="21"/>
        <v>0</v>
      </c>
      <c r="H112" s="2">
        <f t="shared" si="22"/>
        <v>0</v>
      </c>
      <c r="I112" s="2">
        <f t="shared" si="23"/>
        <v>0</v>
      </c>
      <c r="R112" s="2">
        <f t="shared" si="24"/>
        <v>0</v>
      </c>
    </row>
    <row r="113" spans="3:18" ht="15.75">
      <c r="C113" s="3">
        <f t="shared" si="20"/>
        <v>0</v>
      </c>
      <c r="G113" s="2">
        <f t="shared" si="21"/>
        <v>0</v>
      </c>
      <c r="H113" s="2">
        <f>C21-F21-G21-H21</f>
        <v>0</v>
      </c>
      <c r="I113" s="2">
        <f t="shared" si="23"/>
        <v>0</v>
      </c>
      <c r="R113" s="2">
        <f t="shared" si="24"/>
        <v>0</v>
      </c>
    </row>
    <row r="114" spans="3:18" ht="15.75">
      <c r="C114" s="3">
        <f t="shared" si="20"/>
        <v>0</v>
      </c>
      <c r="G114" s="2">
        <f t="shared" si="21"/>
        <v>0</v>
      </c>
      <c r="H114" s="2">
        <f t="shared" si="22"/>
        <v>0</v>
      </c>
      <c r="I114" s="2">
        <f t="shared" si="23"/>
        <v>0</v>
      </c>
      <c r="R114" s="2">
        <f t="shared" si="24"/>
        <v>0</v>
      </c>
    </row>
    <row r="115" spans="3:18" ht="15.75">
      <c r="C115" s="3">
        <f t="shared" si="20"/>
        <v>0</v>
      </c>
      <c r="G115" s="2">
        <f t="shared" si="21"/>
        <v>0</v>
      </c>
      <c r="H115" s="2">
        <f t="shared" si="22"/>
        <v>0</v>
      </c>
      <c r="I115" s="2">
        <f t="shared" si="23"/>
        <v>0</v>
      </c>
      <c r="R115" s="2">
        <f t="shared" si="24"/>
        <v>0</v>
      </c>
    </row>
    <row r="116" spans="3:18" ht="15.75">
      <c r="C116" s="3">
        <f t="shared" si="20"/>
        <v>0</v>
      </c>
      <c r="G116" s="2">
        <f t="shared" si="21"/>
        <v>0</v>
      </c>
      <c r="H116" s="2">
        <f t="shared" si="22"/>
        <v>0</v>
      </c>
      <c r="I116" s="2">
        <f t="shared" si="23"/>
        <v>0</v>
      </c>
      <c r="R116" s="2">
        <f t="shared" si="24"/>
        <v>0</v>
      </c>
    </row>
    <row r="117" spans="3:18" ht="15.75">
      <c r="C117" s="3">
        <f t="shared" si="20"/>
        <v>0</v>
      </c>
      <c r="G117" s="2">
        <f t="shared" si="21"/>
        <v>0</v>
      </c>
      <c r="H117" s="2">
        <f t="shared" si="22"/>
        <v>0</v>
      </c>
      <c r="I117" s="2">
        <f t="shared" si="23"/>
        <v>0</v>
      </c>
      <c r="R117" s="2">
        <f t="shared" si="24"/>
        <v>0</v>
      </c>
    </row>
    <row r="118" spans="3:18" ht="15.75">
      <c r="C118" s="3">
        <f t="shared" si="20"/>
        <v>0</v>
      </c>
      <c r="G118" s="2">
        <f t="shared" si="21"/>
        <v>0</v>
      </c>
      <c r="H118" s="2">
        <f t="shared" si="22"/>
        <v>0</v>
      </c>
      <c r="I118" s="2">
        <f t="shared" si="23"/>
        <v>0</v>
      </c>
      <c r="R118" s="2">
        <f t="shared" si="24"/>
        <v>0</v>
      </c>
    </row>
    <row r="119" spans="3:18" ht="15.75">
      <c r="C119" s="3">
        <f t="shared" si="20"/>
        <v>0</v>
      </c>
      <c r="G119" s="2">
        <f t="shared" si="21"/>
        <v>0</v>
      </c>
      <c r="H119" s="2">
        <f t="shared" si="22"/>
        <v>0</v>
      </c>
      <c r="I119" s="2">
        <f t="shared" si="23"/>
        <v>0</v>
      </c>
      <c r="R119" s="2">
        <f t="shared" si="24"/>
        <v>0</v>
      </c>
    </row>
    <row r="120" spans="3:18" ht="15.75">
      <c r="C120" s="3">
        <f t="shared" si="20"/>
        <v>0</v>
      </c>
      <c r="G120" s="2">
        <f t="shared" si="21"/>
        <v>0</v>
      </c>
      <c r="H120" s="2">
        <f t="shared" si="22"/>
        <v>0</v>
      </c>
      <c r="I120" s="2">
        <f t="shared" si="23"/>
        <v>0</v>
      </c>
      <c r="R120" s="2">
        <f t="shared" si="24"/>
        <v>0</v>
      </c>
    </row>
    <row r="121" spans="3:18" ht="15.75">
      <c r="C121" s="3">
        <f t="shared" si="20"/>
        <v>0</v>
      </c>
      <c r="G121" s="2">
        <f t="shared" si="21"/>
        <v>0</v>
      </c>
      <c r="H121" s="2">
        <f t="shared" si="22"/>
        <v>0</v>
      </c>
      <c r="I121" s="2">
        <f t="shared" si="23"/>
        <v>0</v>
      </c>
      <c r="R121" s="2">
        <f t="shared" si="24"/>
        <v>0</v>
      </c>
    </row>
    <row r="122" spans="3:18" ht="15.75">
      <c r="C122" s="3">
        <f t="shared" si="20"/>
        <v>0</v>
      </c>
      <c r="G122" s="2">
        <f t="shared" si="21"/>
        <v>0</v>
      </c>
      <c r="H122" s="2">
        <f t="shared" si="22"/>
        <v>0</v>
      </c>
      <c r="I122" s="2">
        <f t="shared" si="23"/>
        <v>0</v>
      </c>
      <c r="R122" s="2">
        <f t="shared" si="24"/>
        <v>0</v>
      </c>
    </row>
    <row r="123" spans="3:18" ht="15.75">
      <c r="C123" s="3">
        <f t="shared" si="20"/>
        <v>0</v>
      </c>
      <c r="G123" s="2">
        <f t="shared" si="21"/>
        <v>0</v>
      </c>
      <c r="H123" s="2">
        <f t="shared" si="22"/>
        <v>0</v>
      </c>
      <c r="I123" s="2">
        <f t="shared" si="23"/>
        <v>0</v>
      </c>
      <c r="R123" s="2">
        <f t="shared" si="24"/>
        <v>0</v>
      </c>
    </row>
    <row r="124" spans="3:18" ht="15.75">
      <c r="C124" s="3">
        <f t="shared" si="20"/>
        <v>0</v>
      </c>
      <c r="G124" s="2">
        <f t="shared" si="21"/>
        <v>0</v>
      </c>
      <c r="H124" s="2">
        <f t="shared" si="22"/>
        <v>0</v>
      </c>
      <c r="I124" s="2">
        <f t="shared" si="23"/>
        <v>0</v>
      </c>
      <c r="R124" s="2">
        <f t="shared" si="24"/>
        <v>0</v>
      </c>
    </row>
    <row r="125" spans="3:18" ht="15.75">
      <c r="C125" s="3">
        <f t="shared" si="20"/>
        <v>0</v>
      </c>
      <c r="G125" s="2">
        <f t="shared" si="21"/>
        <v>0</v>
      </c>
      <c r="H125" s="2">
        <f t="shared" si="22"/>
        <v>0</v>
      </c>
      <c r="I125" s="2">
        <f t="shared" si="23"/>
        <v>0</v>
      </c>
      <c r="R125" s="2">
        <f t="shared" si="24"/>
        <v>0</v>
      </c>
    </row>
    <row r="126" spans="3:18" ht="15.75">
      <c r="C126" s="3">
        <f t="shared" si="20"/>
        <v>0</v>
      </c>
      <c r="G126" s="2">
        <f t="shared" si="21"/>
        <v>0</v>
      </c>
      <c r="H126" s="2">
        <f t="shared" si="22"/>
        <v>0</v>
      </c>
      <c r="I126" s="2">
        <f t="shared" si="23"/>
        <v>0</v>
      </c>
      <c r="R126" s="2">
        <f t="shared" si="24"/>
        <v>0</v>
      </c>
    </row>
    <row r="127" spans="3:18" ht="15.75">
      <c r="C127" s="3">
        <f t="shared" si="20"/>
        <v>0</v>
      </c>
      <c r="G127" s="2">
        <f t="shared" si="21"/>
        <v>0</v>
      </c>
      <c r="H127" s="2">
        <f t="shared" si="22"/>
        <v>0</v>
      </c>
      <c r="I127" s="2">
        <f t="shared" si="23"/>
        <v>0</v>
      </c>
      <c r="R127" s="2">
        <f t="shared" si="24"/>
        <v>0</v>
      </c>
    </row>
    <row r="128" spans="3:18" ht="15.75">
      <c r="C128" s="3">
        <f t="shared" si="20"/>
        <v>0</v>
      </c>
      <c r="G128" s="2">
        <f t="shared" si="21"/>
        <v>0</v>
      </c>
      <c r="H128" s="2">
        <f t="shared" si="22"/>
        <v>0</v>
      </c>
      <c r="I128" s="2">
        <f t="shared" si="23"/>
        <v>0</v>
      </c>
      <c r="R128" s="2">
        <f t="shared" si="24"/>
        <v>0</v>
      </c>
    </row>
    <row r="129" spans="3:18" ht="15.75">
      <c r="C129" s="3">
        <f t="shared" si="20"/>
        <v>0</v>
      </c>
      <c r="G129" s="2">
        <f t="shared" si="21"/>
        <v>0</v>
      </c>
      <c r="H129" s="2">
        <f t="shared" si="22"/>
        <v>0</v>
      </c>
      <c r="I129" s="2">
        <f t="shared" si="23"/>
        <v>0</v>
      </c>
      <c r="R129" s="2">
        <f t="shared" si="24"/>
        <v>0</v>
      </c>
    </row>
    <row r="130" spans="3:18" ht="15.75">
      <c r="C130" s="3">
        <f t="shared" si="20"/>
        <v>0</v>
      </c>
      <c r="G130" s="2">
        <f t="shared" si="21"/>
        <v>0</v>
      </c>
      <c r="H130" s="2">
        <f t="shared" si="22"/>
        <v>0</v>
      </c>
      <c r="I130" s="2">
        <f t="shared" si="23"/>
        <v>0</v>
      </c>
      <c r="R130" s="2">
        <f t="shared" si="24"/>
        <v>0</v>
      </c>
    </row>
    <row r="131" spans="3:18" ht="15.75">
      <c r="C131" s="3">
        <f t="shared" si="20"/>
        <v>0</v>
      </c>
      <c r="G131" s="2">
        <f t="shared" si="21"/>
        <v>0</v>
      </c>
      <c r="H131" s="2">
        <f t="shared" si="22"/>
        <v>0</v>
      </c>
      <c r="I131" s="2">
        <f t="shared" si="23"/>
        <v>0</v>
      </c>
      <c r="R131" s="2">
        <f t="shared" si="24"/>
        <v>0</v>
      </c>
    </row>
    <row r="132" spans="3:18" ht="15.75">
      <c r="C132" s="3">
        <f t="shared" si="20"/>
        <v>0</v>
      </c>
      <c r="G132" s="2">
        <f t="shared" si="21"/>
        <v>0</v>
      </c>
      <c r="H132" s="2">
        <f t="shared" si="22"/>
        <v>0</v>
      </c>
      <c r="I132" s="2">
        <f t="shared" si="23"/>
        <v>0</v>
      </c>
      <c r="R132" s="2">
        <f t="shared" si="24"/>
        <v>0</v>
      </c>
    </row>
    <row r="133" spans="3:18" ht="15.75">
      <c r="C133" s="3">
        <f t="shared" si="20"/>
        <v>0</v>
      </c>
      <c r="G133" s="2">
        <f t="shared" si="21"/>
        <v>0</v>
      </c>
      <c r="H133" s="2">
        <f t="shared" si="22"/>
        <v>0</v>
      </c>
      <c r="I133" s="2">
        <f t="shared" si="23"/>
        <v>0</v>
      </c>
      <c r="R133" s="2">
        <f t="shared" si="24"/>
        <v>0</v>
      </c>
    </row>
    <row r="134" spans="3:18" ht="15.75">
      <c r="C134" s="3">
        <f t="shared" si="20"/>
        <v>0</v>
      </c>
      <c r="G134" s="2">
        <f t="shared" si="21"/>
        <v>0</v>
      </c>
      <c r="H134" s="2">
        <f t="shared" si="22"/>
        <v>0</v>
      </c>
      <c r="I134" s="2">
        <f t="shared" si="23"/>
        <v>0</v>
      </c>
      <c r="R134" s="2">
        <f t="shared" si="24"/>
        <v>0</v>
      </c>
    </row>
    <row r="135" spans="3:18" ht="15.75">
      <c r="C135" s="3">
        <f t="shared" si="20"/>
        <v>0</v>
      </c>
      <c r="G135" s="2">
        <f t="shared" si="21"/>
        <v>0</v>
      </c>
      <c r="H135" s="2">
        <f t="shared" si="22"/>
        <v>0</v>
      </c>
      <c r="I135" s="2">
        <f t="shared" si="23"/>
        <v>0</v>
      </c>
      <c r="R135" s="2">
        <f t="shared" si="24"/>
        <v>0</v>
      </c>
    </row>
    <row r="136" spans="3:18" ht="15.75">
      <c r="C136" s="3">
        <f t="shared" si="20"/>
        <v>0</v>
      </c>
      <c r="G136" s="2">
        <f t="shared" si="21"/>
        <v>0</v>
      </c>
      <c r="H136" s="2">
        <f t="shared" si="22"/>
        <v>0</v>
      </c>
      <c r="I136" s="2">
        <f t="shared" si="23"/>
        <v>0</v>
      </c>
      <c r="R136" s="2">
        <f t="shared" si="24"/>
        <v>0</v>
      </c>
    </row>
    <row r="137" spans="3:18" ht="15.75">
      <c r="C137" s="3">
        <f t="shared" si="20"/>
        <v>0</v>
      </c>
      <c r="G137" s="2">
        <f t="shared" si="21"/>
        <v>0</v>
      </c>
      <c r="H137" s="2">
        <f t="shared" si="22"/>
        <v>0</v>
      </c>
      <c r="I137" s="2">
        <f t="shared" si="23"/>
        <v>0</v>
      </c>
      <c r="R137" s="2">
        <f t="shared" si="24"/>
        <v>0</v>
      </c>
    </row>
    <row r="138" spans="3:18" ht="15.75">
      <c r="C138" s="3">
        <f t="shared" si="20"/>
        <v>0</v>
      </c>
      <c r="G138" s="2">
        <f t="shared" si="21"/>
        <v>0</v>
      </c>
      <c r="H138" s="2">
        <f t="shared" si="22"/>
        <v>0</v>
      </c>
      <c r="I138" s="2">
        <f t="shared" si="23"/>
        <v>0</v>
      </c>
      <c r="R138" s="2">
        <f t="shared" si="24"/>
        <v>0</v>
      </c>
    </row>
    <row r="139" spans="3:18" ht="15.75">
      <c r="C139" s="3">
        <f t="shared" si="20"/>
        <v>0</v>
      </c>
      <c r="G139" s="2">
        <f t="shared" si="21"/>
        <v>0</v>
      </c>
      <c r="H139" s="2">
        <f t="shared" si="22"/>
        <v>0</v>
      </c>
      <c r="I139" s="2">
        <f t="shared" si="23"/>
        <v>0</v>
      </c>
      <c r="R139" s="2">
        <f t="shared" si="24"/>
        <v>0</v>
      </c>
    </row>
    <row r="140" spans="3:18" ht="15.75">
      <c r="C140" s="3">
        <f t="shared" si="20"/>
        <v>0</v>
      </c>
      <c r="G140" s="2">
        <f t="shared" si="21"/>
        <v>0</v>
      </c>
      <c r="H140" s="2">
        <f t="shared" si="22"/>
        <v>0</v>
      </c>
      <c r="I140" s="2">
        <f t="shared" si="23"/>
        <v>0</v>
      </c>
      <c r="R140" s="2">
        <f t="shared" si="24"/>
        <v>0</v>
      </c>
    </row>
    <row r="141" spans="3:18" ht="15.75">
      <c r="C141" s="3">
        <f t="shared" si="20"/>
        <v>0</v>
      </c>
      <c r="G141" s="2">
        <f t="shared" si="21"/>
        <v>0</v>
      </c>
      <c r="H141" s="2">
        <f t="shared" si="22"/>
        <v>0</v>
      </c>
      <c r="I141" s="2">
        <f t="shared" si="23"/>
        <v>0</v>
      </c>
      <c r="R141" s="2">
        <f t="shared" si="24"/>
        <v>0</v>
      </c>
    </row>
    <row r="142" spans="3:18" ht="15.75">
      <c r="C142" s="3">
        <f t="shared" si="20"/>
        <v>0</v>
      </c>
      <c r="G142" s="2">
        <f t="shared" si="21"/>
        <v>0</v>
      </c>
      <c r="H142" s="2">
        <f t="shared" si="22"/>
        <v>0</v>
      </c>
      <c r="I142" s="2">
        <f t="shared" si="23"/>
        <v>0</v>
      </c>
      <c r="R142" s="2">
        <f t="shared" si="24"/>
        <v>0</v>
      </c>
    </row>
    <row r="143" spans="3:18" ht="15.75">
      <c r="C143" s="3">
        <f t="shared" si="20"/>
        <v>0</v>
      </c>
      <c r="G143" s="2">
        <f t="shared" si="21"/>
        <v>0</v>
      </c>
      <c r="H143" s="2">
        <f t="shared" si="22"/>
        <v>0</v>
      </c>
      <c r="I143" s="2">
        <f t="shared" si="23"/>
        <v>0</v>
      </c>
      <c r="R143" s="2">
        <f t="shared" si="24"/>
        <v>0</v>
      </c>
    </row>
    <row r="144" spans="3:18" ht="15.75">
      <c r="C144" s="3">
        <f t="shared" si="20"/>
        <v>0</v>
      </c>
      <c r="G144" s="2">
        <f t="shared" si="21"/>
        <v>0</v>
      </c>
      <c r="H144" s="2">
        <f t="shared" si="22"/>
        <v>0</v>
      </c>
      <c r="I144" s="2">
        <f t="shared" si="23"/>
        <v>0</v>
      </c>
      <c r="R144" s="2">
        <f t="shared" si="24"/>
        <v>0</v>
      </c>
    </row>
    <row r="145" spans="3:18" ht="15.75">
      <c r="C145" s="3">
        <f t="shared" si="20"/>
        <v>0</v>
      </c>
      <c r="G145" s="2">
        <f t="shared" si="21"/>
        <v>0</v>
      </c>
      <c r="H145" s="2">
        <f t="shared" si="22"/>
        <v>0</v>
      </c>
      <c r="I145" s="2">
        <f t="shared" si="23"/>
        <v>0</v>
      </c>
      <c r="R145" s="2">
        <f t="shared" si="24"/>
        <v>0</v>
      </c>
    </row>
    <row r="146" spans="3:18" ht="15.75">
      <c r="C146" s="3">
        <f t="shared" si="20"/>
        <v>0</v>
      </c>
      <c r="G146" s="2">
        <f t="shared" si="21"/>
        <v>0</v>
      </c>
      <c r="H146" s="2">
        <f t="shared" si="22"/>
        <v>0</v>
      </c>
      <c r="I146" s="2">
        <f t="shared" si="23"/>
        <v>0</v>
      </c>
      <c r="R146" s="2">
        <f t="shared" si="24"/>
        <v>0</v>
      </c>
    </row>
    <row r="147" spans="3:18" ht="15.75">
      <c r="C147" s="3">
        <f t="shared" si="20"/>
        <v>0</v>
      </c>
      <c r="G147" s="2">
        <f t="shared" si="21"/>
        <v>0</v>
      </c>
      <c r="H147" s="2">
        <f t="shared" si="22"/>
        <v>0</v>
      </c>
      <c r="I147" s="2">
        <f t="shared" si="23"/>
        <v>0</v>
      </c>
      <c r="R147" s="2">
        <f t="shared" si="24"/>
        <v>0</v>
      </c>
    </row>
    <row r="148" spans="3:18" ht="15.75">
      <c r="C148" s="3">
        <f t="shared" si="20"/>
        <v>0</v>
      </c>
      <c r="G148" s="2">
        <f t="shared" si="21"/>
        <v>0</v>
      </c>
      <c r="H148" s="2">
        <f t="shared" si="22"/>
        <v>0</v>
      </c>
      <c r="I148" s="2">
        <f t="shared" si="23"/>
        <v>0</v>
      </c>
      <c r="R148" s="2">
        <f t="shared" si="24"/>
        <v>0</v>
      </c>
    </row>
    <row r="149" spans="3:18" ht="15.75">
      <c r="C149" s="3">
        <f t="shared" si="20"/>
        <v>0</v>
      </c>
      <c r="G149" s="2">
        <f t="shared" si="21"/>
        <v>0</v>
      </c>
      <c r="H149" s="2">
        <f t="shared" si="22"/>
        <v>0</v>
      </c>
      <c r="I149" s="2">
        <f t="shared" si="23"/>
        <v>0</v>
      </c>
      <c r="R149" s="2">
        <f t="shared" si="24"/>
        <v>0</v>
      </c>
    </row>
    <row r="150" spans="3:18" ht="15.75">
      <c r="C150" s="3">
        <f t="shared" si="20"/>
        <v>0</v>
      </c>
      <c r="G150" s="2">
        <f t="shared" si="21"/>
        <v>0</v>
      </c>
      <c r="H150" s="2">
        <f t="shared" si="22"/>
        <v>0</v>
      </c>
      <c r="I150" s="2">
        <f t="shared" si="23"/>
        <v>0</v>
      </c>
      <c r="R150" s="2">
        <f t="shared" si="24"/>
        <v>0</v>
      </c>
    </row>
    <row r="151" spans="3:18" ht="15.75">
      <c r="C151" s="3">
        <f t="shared" si="20"/>
        <v>0</v>
      </c>
      <c r="G151" s="2">
        <f t="shared" si="21"/>
        <v>0</v>
      </c>
      <c r="H151" s="2">
        <f t="shared" si="22"/>
        <v>0</v>
      </c>
      <c r="I151" s="2">
        <f t="shared" si="23"/>
        <v>0</v>
      </c>
      <c r="R151" s="2">
        <f t="shared" si="24"/>
        <v>0</v>
      </c>
    </row>
    <row r="152" spans="3:18" ht="15.75">
      <c r="C152" s="3">
        <f t="shared" si="20"/>
        <v>0</v>
      </c>
      <c r="G152" s="2">
        <f t="shared" si="21"/>
        <v>0</v>
      </c>
      <c r="H152" s="2">
        <f t="shared" si="22"/>
        <v>0</v>
      </c>
      <c r="I152" s="2">
        <f t="shared" si="23"/>
        <v>0</v>
      </c>
      <c r="R152" s="2">
        <f t="shared" si="24"/>
        <v>0</v>
      </c>
    </row>
    <row r="153" spans="3:18" ht="15.75">
      <c r="C153" s="3">
        <f t="shared" si="20"/>
        <v>0</v>
      </c>
      <c r="G153" s="2">
        <f t="shared" si="21"/>
        <v>0</v>
      </c>
      <c r="H153" s="2">
        <f t="shared" si="22"/>
        <v>0</v>
      </c>
      <c r="I153" s="2">
        <f t="shared" si="23"/>
        <v>0</v>
      </c>
      <c r="R153" s="2">
        <f t="shared" si="24"/>
        <v>0</v>
      </c>
    </row>
    <row r="154" spans="3:18" ht="15.75">
      <c r="C154" s="3">
        <f t="shared" si="20"/>
        <v>0</v>
      </c>
      <c r="G154" s="2">
        <f t="shared" si="21"/>
        <v>0</v>
      </c>
      <c r="H154" s="2">
        <f t="shared" si="22"/>
        <v>0</v>
      </c>
      <c r="I154" s="2">
        <f t="shared" si="23"/>
        <v>0</v>
      </c>
      <c r="R154" s="2">
        <f t="shared" si="24"/>
        <v>0</v>
      </c>
    </row>
    <row r="155" spans="3:18" ht="15.75">
      <c r="C155" s="3">
        <f t="shared" si="20"/>
        <v>0</v>
      </c>
      <c r="G155" s="2">
        <f t="shared" si="21"/>
        <v>0</v>
      </c>
      <c r="H155" s="2">
        <f t="shared" si="22"/>
        <v>0</v>
      </c>
      <c r="I155" s="2">
        <f t="shared" si="23"/>
        <v>0</v>
      </c>
      <c r="R155" s="2">
        <f t="shared" si="24"/>
        <v>0</v>
      </c>
    </row>
    <row r="156" spans="3:18" ht="15.75">
      <c r="C156" s="3">
        <f t="shared" si="20"/>
        <v>0</v>
      </c>
      <c r="G156" s="2">
        <f t="shared" si="21"/>
        <v>0</v>
      </c>
      <c r="H156" s="2">
        <f t="shared" si="22"/>
        <v>0</v>
      </c>
      <c r="I156" s="2">
        <f t="shared" si="23"/>
        <v>0</v>
      </c>
      <c r="R156" s="2">
        <f t="shared" si="24"/>
        <v>0</v>
      </c>
    </row>
    <row r="157" spans="3:18" ht="15.75">
      <c r="C157" s="3">
        <f t="shared" si="20"/>
        <v>0</v>
      </c>
      <c r="G157" s="2">
        <f t="shared" si="21"/>
        <v>0</v>
      </c>
      <c r="H157" s="2">
        <f t="shared" si="22"/>
        <v>0</v>
      </c>
      <c r="I157" s="2">
        <f t="shared" si="23"/>
        <v>0</v>
      </c>
      <c r="R157" s="2">
        <f t="shared" si="24"/>
        <v>0</v>
      </c>
    </row>
    <row r="158" spans="3:18" ht="15.75">
      <c r="C158" s="3">
        <f t="shared" si="20"/>
        <v>0</v>
      </c>
      <c r="G158" s="2">
        <f t="shared" si="21"/>
        <v>0</v>
      </c>
      <c r="H158" s="2">
        <f t="shared" si="22"/>
        <v>0</v>
      </c>
      <c r="I158" s="2">
        <f t="shared" si="23"/>
        <v>0</v>
      </c>
      <c r="R158" s="2">
        <f t="shared" si="24"/>
        <v>0</v>
      </c>
    </row>
    <row r="159" spans="3:18" ht="15.75">
      <c r="C159" s="3">
        <f t="shared" si="20"/>
        <v>0</v>
      </c>
      <c r="G159" s="2">
        <f t="shared" si="21"/>
        <v>0</v>
      </c>
      <c r="H159" s="2">
        <f t="shared" si="22"/>
        <v>0</v>
      </c>
      <c r="I159" s="2">
        <f t="shared" si="23"/>
        <v>0</v>
      </c>
      <c r="R159" s="2">
        <f t="shared" si="24"/>
        <v>0</v>
      </c>
    </row>
    <row r="160" spans="3:18" ht="15.75">
      <c r="C160" s="3">
        <f t="shared" si="20"/>
        <v>0</v>
      </c>
      <c r="G160" s="2">
        <f t="shared" si="21"/>
        <v>0</v>
      </c>
      <c r="H160" s="2">
        <f t="shared" si="22"/>
        <v>0</v>
      </c>
      <c r="I160" s="2">
        <f t="shared" si="23"/>
        <v>0</v>
      </c>
      <c r="R160" s="2">
        <f t="shared" si="24"/>
        <v>0</v>
      </c>
    </row>
    <row r="161" spans="3:18" ht="15.75">
      <c r="C161" s="3">
        <f t="shared" si="20"/>
        <v>0</v>
      </c>
      <c r="G161" s="2">
        <f t="shared" si="21"/>
        <v>0</v>
      </c>
      <c r="H161" s="2">
        <f t="shared" si="22"/>
        <v>-6</v>
      </c>
      <c r="I161" s="2">
        <f t="shared" si="23"/>
        <v>0</v>
      </c>
      <c r="R161" s="2">
        <f t="shared" si="24"/>
        <v>0</v>
      </c>
    </row>
    <row r="162" spans="3:18" ht="15.75">
      <c r="C162" s="3">
        <f t="shared" si="20"/>
        <v>0</v>
      </c>
      <c r="G162" s="2">
        <f t="shared" si="21"/>
        <v>0</v>
      </c>
      <c r="H162" s="2">
        <f t="shared" si="22"/>
        <v>0</v>
      </c>
      <c r="I162" s="2">
        <f t="shared" si="23"/>
        <v>0</v>
      </c>
      <c r="R162" s="2">
        <f t="shared" si="24"/>
        <v>0</v>
      </c>
    </row>
    <row r="163" spans="3:18" ht="15.75">
      <c r="C163" s="3">
        <f t="shared" si="20"/>
        <v>0</v>
      </c>
      <c r="G163" s="2">
        <f t="shared" si="21"/>
        <v>0</v>
      </c>
      <c r="H163" s="2">
        <f t="shared" si="22"/>
        <v>-6</v>
      </c>
      <c r="I163" s="2">
        <f t="shared" si="23"/>
        <v>0</v>
      </c>
      <c r="R163" s="2">
        <f t="shared" si="24"/>
        <v>0</v>
      </c>
    </row>
    <row r="164" spans="3:18" ht="15.75">
      <c r="C164" s="3">
        <f t="shared" si="20"/>
        <v>0</v>
      </c>
      <c r="G164" s="2">
        <f t="shared" si="21"/>
        <v>0</v>
      </c>
      <c r="H164" s="2">
        <f t="shared" si="22"/>
        <v>0</v>
      </c>
      <c r="I164" s="2">
        <f t="shared" si="23"/>
        <v>0</v>
      </c>
      <c r="R164" s="2">
        <f t="shared" si="24"/>
        <v>0</v>
      </c>
    </row>
    <row r="165" spans="3:18" ht="15.75">
      <c r="C165" s="3">
        <f t="shared" si="20"/>
        <v>0</v>
      </c>
      <c r="G165" s="2">
        <f t="shared" si="21"/>
        <v>0</v>
      </c>
      <c r="H165" s="2">
        <f t="shared" si="22"/>
        <v>0</v>
      </c>
      <c r="I165" s="2">
        <f t="shared" si="23"/>
        <v>0</v>
      </c>
      <c r="R165" s="2">
        <f t="shared" si="24"/>
        <v>0</v>
      </c>
    </row>
    <row r="166" spans="3:18" ht="15.75">
      <c r="C166" s="3">
        <f t="shared" si="20"/>
        <v>0</v>
      </c>
      <c r="G166" s="2">
        <f t="shared" si="21"/>
        <v>0</v>
      </c>
      <c r="H166" s="2">
        <f t="shared" si="22"/>
        <v>0</v>
      </c>
      <c r="I166" s="2">
        <f t="shared" si="23"/>
        <v>0</v>
      </c>
      <c r="R166" s="2">
        <f t="shared" si="24"/>
        <v>0</v>
      </c>
    </row>
    <row r="167" spans="3:18" ht="15.75">
      <c r="C167" s="3">
        <f t="shared" si="20"/>
        <v>0</v>
      </c>
      <c r="G167" s="2">
        <f t="shared" si="21"/>
        <v>0</v>
      </c>
      <c r="H167" s="2">
        <f t="shared" si="22"/>
        <v>0</v>
      </c>
      <c r="I167" s="2">
        <f t="shared" si="23"/>
        <v>0</v>
      </c>
      <c r="R167" s="2">
        <f t="shared" si="24"/>
        <v>0</v>
      </c>
    </row>
    <row r="168" spans="3:18" ht="15.75">
      <c r="C168" s="3">
        <f aca="true" t="shared" si="25" ref="C168:C183">C76-D76-E76</f>
        <v>0</v>
      </c>
      <c r="G168" s="2">
        <f aca="true" t="shared" si="26" ref="G168:G183">H76-I76-Q76</f>
        <v>0</v>
      </c>
      <c r="H168" s="2">
        <f aca="true" t="shared" si="27" ref="H168:H183">C76-F76-G76-H76</f>
        <v>0</v>
      </c>
      <c r="I168" s="2">
        <f aca="true" t="shared" si="28" ref="I168:I183">I76-J76-K76-L76-M76-N76-O76-P76</f>
        <v>0</v>
      </c>
      <c r="R168" s="2">
        <f aca="true" t="shared" si="29" ref="R168:R183">R76-Q76-P76-O76-N76-M76-L76</f>
        <v>0</v>
      </c>
    </row>
    <row r="169" spans="3:18" ht="15.75">
      <c r="C169" s="3">
        <f t="shared" si="25"/>
        <v>0</v>
      </c>
      <c r="G169" s="2">
        <f t="shared" si="26"/>
        <v>0</v>
      </c>
      <c r="H169" s="2">
        <f t="shared" si="27"/>
        <v>0</v>
      </c>
      <c r="I169" s="2">
        <f t="shared" si="28"/>
        <v>0</v>
      </c>
      <c r="R169" s="2">
        <f t="shared" si="29"/>
        <v>0</v>
      </c>
    </row>
    <row r="170" spans="3:18" ht="15.75">
      <c r="C170" s="3">
        <f t="shared" si="25"/>
        <v>0</v>
      </c>
      <c r="G170" s="2">
        <f t="shared" si="26"/>
        <v>0</v>
      </c>
      <c r="H170" s="2">
        <f t="shared" si="27"/>
        <v>0</v>
      </c>
      <c r="I170" s="2">
        <f t="shared" si="28"/>
        <v>0</v>
      </c>
      <c r="R170" s="2">
        <f t="shared" si="29"/>
        <v>0</v>
      </c>
    </row>
    <row r="171" spans="3:18" ht="15.75">
      <c r="C171" s="3">
        <f t="shared" si="25"/>
        <v>0</v>
      </c>
      <c r="G171" s="2">
        <f t="shared" si="26"/>
        <v>0</v>
      </c>
      <c r="H171" s="2">
        <f t="shared" si="27"/>
        <v>0</v>
      </c>
      <c r="I171" s="2">
        <f t="shared" si="28"/>
        <v>0</v>
      </c>
      <c r="R171" s="2">
        <f t="shared" si="29"/>
        <v>0</v>
      </c>
    </row>
    <row r="172" spans="3:18" ht="15.75">
      <c r="C172" s="3">
        <f t="shared" si="25"/>
        <v>0</v>
      </c>
      <c r="G172" s="2">
        <f t="shared" si="26"/>
        <v>0</v>
      </c>
      <c r="H172" s="2">
        <f t="shared" si="27"/>
        <v>0</v>
      </c>
      <c r="I172" s="2">
        <f t="shared" si="28"/>
        <v>0</v>
      </c>
      <c r="R172" s="2">
        <f t="shared" si="29"/>
        <v>0</v>
      </c>
    </row>
    <row r="173" spans="3:18" ht="15.75">
      <c r="C173" s="3">
        <f t="shared" si="25"/>
        <v>0</v>
      </c>
      <c r="G173" s="2">
        <f t="shared" si="26"/>
        <v>0</v>
      </c>
      <c r="H173" s="2">
        <f t="shared" si="27"/>
        <v>0</v>
      </c>
      <c r="I173" s="2">
        <f t="shared" si="28"/>
        <v>0</v>
      </c>
      <c r="R173" s="2">
        <f t="shared" si="29"/>
        <v>0</v>
      </c>
    </row>
    <row r="174" spans="3:18" ht="15.75">
      <c r="C174" s="3">
        <f t="shared" si="25"/>
        <v>0</v>
      </c>
      <c r="G174" s="2">
        <f t="shared" si="26"/>
        <v>0</v>
      </c>
      <c r="H174" s="2">
        <f t="shared" si="27"/>
        <v>0</v>
      </c>
      <c r="I174" s="2">
        <f t="shared" si="28"/>
        <v>0</v>
      </c>
      <c r="R174" s="2">
        <f t="shared" si="29"/>
        <v>0</v>
      </c>
    </row>
    <row r="175" spans="3:18" ht="15.75">
      <c r="C175" s="3">
        <f t="shared" si="25"/>
        <v>0</v>
      </c>
      <c r="G175" s="2">
        <f t="shared" si="26"/>
        <v>0</v>
      </c>
      <c r="H175" s="2">
        <f t="shared" si="27"/>
        <v>0</v>
      </c>
      <c r="I175" s="2">
        <f t="shared" si="28"/>
        <v>0</v>
      </c>
      <c r="R175" s="2">
        <f t="shared" si="29"/>
        <v>0</v>
      </c>
    </row>
    <row r="176" spans="3:18" ht="15.75">
      <c r="C176" s="3">
        <f t="shared" si="25"/>
        <v>0</v>
      </c>
      <c r="G176" s="2">
        <f t="shared" si="26"/>
        <v>0</v>
      </c>
      <c r="H176" s="2">
        <f t="shared" si="27"/>
        <v>0</v>
      </c>
      <c r="I176" s="2">
        <f t="shared" si="28"/>
        <v>0</v>
      </c>
      <c r="R176" s="2">
        <f t="shared" si="29"/>
        <v>0</v>
      </c>
    </row>
    <row r="177" spans="3:18" ht="15.75">
      <c r="C177" s="3">
        <f t="shared" si="25"/>
        <v>0</v>
      </c>
      <c r="G177" s="2">
        <f t="shared" si="26"/>
        <v>0</v>
      </c>
      <c r="H177" s="2">
        <f t="shared" si="27"/>
        <v>0</v>
      </c>
      <c r="I177" s="2">
        <f t="shared" si="28"/>
        <v>0</v>
      </c>
      <c r="R177" s="2">
        <f t="shared" si="29"/>
        <v>0</v>
      </c>
    </row>
    <row r="178" spans="3:18" ht="15.75">
      <c r="C178" s="3">
        <f t="shared" si="25"/>
        <v>0</v>
      </c>
      <c r="G178" s="2">
        <f t="shared" si="26"/>
        <v>0</v>
      </c>
      <c r="H178" s="2">
        <f t="shared" si="27"/>
        <v>0</v>
      </c>
      <c r="I178" s="2">
        <f t="shared" si="28"/>
        <v>0</v>
      </c>
      <c r="R178" s="2">
        <f t="shared" si="29"/>
        <v>0</v>
      </c>
    </row>
    <row r="179" spans="3:18" ht="15.75">
      <c r="C179" s="3">
        <f t="shared" si="25"/>
        <v>0</v>
      </c>
      <c r="G179" s="2">
        <f t="shared" si="26"/>
        <v>0</v>
      </c>
      <c r="H179" s="2">
        <f t="shared" si="27"/>
        <v>0</v>
      </c>
      <c r="I179" s="2">
        <f t="shared" si="28"/>
        <v>0</v>
      </c>
      <c r="R179" s="2">
        <f t="shared" si="29"/>
        <v>0</v>
      </c>
    </row>
    <row r="180" spans="3:18" ht="15.75">
      <c r="C180" s="3">
        <f t="shared" si="25"/>
        <v>0</v>
      </c>
      <c r="G180" s="2">
        <f t="shared" si="26"/>
        <v>0</v>
      </c>
      <c r="H180" s="2">
        <f t="shared" si="27"/>
        <v>0</v>
      </c>
      <c r="I180" s="2">
        <f t="shared" si="28"/>
        <v>0</v>
      </c>
      <c r="R180" s="2">
        <f t="shared" si="29"/>
        <v>0</v>
      </c>
    </row>
    <row r="181" spans="3:18" ht="15.75">
      <c r="C181" s="3">
        <f t="shared" si="25"/>
        <v>0</v>
      </c>
      <c r="G181" s="2">
        <f t="shared" si="26"/>
        <v>0</v>
      </c>
      <c r="H181" s="2">
        <f t="shared" si="27"/>
        <v>0</v>
      </c>
      <c r="I181" s="2">
        <f t="shared" si="28"/>
        <v>0</v>
      </c>
      <c r="R181" s="2">
        <f t="shared" si="29"/>
        <v>0</v>
      </c>
    </row>
    <row r="182" spans="3:18" ht="15.75">
      <c r="C182" s="3">
        <f t="shared" si="25"/>
        <v>0</v>
      </c>
      <c r="G182" s="2">
        <f t="shared" si="26"/>
        <v>0</v>
      </c>
      <c r="H182" s="2">
        <f t="shared" si="27"/>
        <v>0</v>
      </c>
      <c r="I182" s="2">
        <f t="shared" si="28"/>
        <v>0</v>
      </c>
      <c r="R182" s="2">
        <f t="shared" si="29"/>
        <v>0</v>
      </c>
    </row>
    <row r="183" spans="3:18" ht="15.75">
      <c r="C183" s="3">
        <f t="shared" si="25"/>
        <v>0</v>
      </c>
      <c r="G183" s="2">
        <f t="shared" si="26"/>
        <v>0</v>
      </c>
      <c r="H183" s="2">
        <f t="shared" si="27"/>
        <v>0</v>
      </c>
      <c r="I183" s="2">
        <f t="shared" si="28"/>
        <v>0</v>
      </c>
      <c r="R183" s="2">
        <f t="shared" si="29"/>
        <v>0</v>
      </c>
    </row>
    <row r="184" ht="15.75"/>
    <row r="185" ht="15.75"/>
    <row r="186" ht="15.75"/>
    <row r="187" ht="15.75"/>
    <row r="188" ht="15.75"/>
    <row r="189" ht="15.75"/>
  </sheetData>
  <sheetProtection/>
  <mergeCells count="32">
    <mergeCell ref="B1:C1"/>
    <mergeCell ref="B2:D2"/>
    <mergeCell ref="B3:C3"/>
    <mergeCell ref="F1:M1"/>
    <mergeCell ref="F2:M2"/>
    <mergeCell ref="R6:R9"/>
    <mergeCell ref="S6:S9"/>
    <mergeCell ref="I7:P7"/>
    <mergeCell ref="J8:P8"/>
    <mergeCell ref="A6:B9"/>
    <mergeCell ref="H6:Q6"/>
    <mergeCell ref="E8:E9"/>
    <mergeCell ref="C100:E100"/>
    <mergeCell ref="L95:Q95"/>
    <mergeCell ref="L100:Q100"/>
    <mergeCell ref="A10:B10"/>
    <mergeCell ref="L94:Q94"/>
    <mergeCell ref="F3:M3"/>
    <mergeCell ref="H7:H9"/>
    <mergeCell ref="G6:G9"/>
    <mergeCell ref="P4:R4"/>
    <mergeCell ref="C94:E94"/>
    <mergeCell ref="L96:Q96"/>
    <mergeCell ref="A11:B11"/>
    <mergeCell ref="C6:E6"/>
    <mergeCell ref="D7:E7"/>
    <mergeCell ref="D8:D9"/>
    <mergeCell ref="C7:C9"/>
    <mergeCell ref="Q7:Q9"/>
    <mergeCell ref="F6:F9"/>
    <mergeCell ref="I8:I9"/>
    <mergeCell ref="C96:E96"/>
  </mergeCells>
  <printOptions/>
  <pageMargins left="0.2362204724409449" right="0.15748031496062992" top="0.31496062992125984" bottom="0.31496062992125984" header="0.1574803149606299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R190"/>
  <sheetViews>
    <sheetView zoomScale="75" zoomScaleNormal="75" zoomScalePageLayoutView="0" workbookViewId="0" topLeftCell="A67">
      <selection activeCell="C88" sqref="C88:S88"/>
    </sheetView>
  </sheetViews>
  <sheetFormatPr defaultColWidth="9.33203125" defaultRowHeight="24.75" customHeight="1"/>
  <cols>
    <col min="1" max="1" width="4.33203125" style="2" customWidth="1"/>
    <col min="2" max="2" width="22.83203125" style="2" customWidth="1"/>
    <col min="3" max="3" width="16.33203125" style="3" customWidth="1"/>
    <col min="4" max="5" width="14.66015625" style="2" customWidth="1"/>
    <col min="6" max="6" width="15" style="2" customWidth="1"/>
    <col min="7" max="7" width="12" style="2" customWidth="1"/>
    <col min="8" max="8" width="16.33203125" style="2" customWidth="1"/>
    <col min="9" max="9" width="15.5" style="2" customWidth="1"/>
    <col min="10" max="10" width="13.33203125" style="2" customWidth="1"/>
    <col min="11" max="11" width="13" style="2" customWidth="1"/>
    <col min="12" max="12" width="9" style="2" customWidth="1"/>
    <col min="13" max="13" width="14.83203125" style="2" customWidth="1"/>
    <col min="14" max="14" width="11.83203125" style="2" customWidth="1"/>
    <col min="15" max="15" width="13.66015625" style="2" customWidth="1"/>
    <col min="16" max="16" width="5.16015625" style="2" customWidth="1"/>
    <col min="17" max="17" width="12.66015625" style="2" customWidth="1"/>
    <col min="18" max="19" width="14.83203125" style="2" customWidth="1"/>
    <col min="20" max="20" width="12" style="2" customWidth="1"/>
    <col min="21" max="21" width="5.5" style="2" hidden="1" customWidth="1"/>
    <col min="22" max="22" width="47" style="2" hidden="1" customWidth="1"/>
    <col min="23" max="24" width="14.83203125" style="2" hidden="1" customWidth="1"/>
    <col min="25" max="25" width="30.16015625" style="2" hidden="1" customWidth="1"/>
    <col min="26" max="26" width="6.83203125" style="2" hidden="1" customWidth="1"/>
    <col min="27" max="27" width="4.66015625" style="2" hidden="1" customWidth="1"/>
    <col min="28" max="28" width="14.83203125" style="2" hidden="1" customWidth="1"/>
    <col min="29" max="36" width="30.16015625" style="2" hidden="1" customWidth="1"/>
    <col min="37" max="37" width="20.66015625" style="2" customWidth="1"/>
    <col min="38" max="38" width="12" style="2" customWidth="1"/>
    <col min="39" max="39" width="30.16015625" style="2" hidden="1" customWidth="1"/>
    <col min="40" max="40" width="64.16015625" style="2" hidden="1" customWidth="1"/>
    <col min="41" max="41" width="18.16015625" style="2" hidden="1" customWidth="1"/>
    <col min="42" max="42" width="17.66015625" style="2" hidden="1" customWidth="1"/>
    <col min="43" max="43" width="14" style="2" hidden="1" customWidth="1"/>
    <col min="44" max="44" width="6.83203125" style="2" hidden="1" customWidth="1"/>
    <col min="45" max="47" width="30.16015625" style="2" hidden="1" customWidth="1"/>
    <col min="48" max="91" width="0" style="2" hidden="1" customWidth="1"/>
    <col min="92" max="16384" width="9.33203125" style="2" customWidth="1"/>
  </cols>
  <sheetData>
    <row r="1" spans="1:26" ht="32.25" customHeight="1">
      <c r="A1" s="33"/>
      <c r="B1" s="157" t="s">
        <v>99</v>
      </c>
      <c r="C1" s="157"/>
      <c r="D1" s="34"/>
      <c r="E1" s="34"/>
      <c r="F1" s="161" t="s">
        <v>111</v>
      </c>
      <c r="G1" s="161"/>
      <c r="H1" s="161"/>
      <c r="I1" s="161"/>
      <c r="J1" s="161"/>
      <c r="K1" s="161"/>
      <c r="L1" s="161"/>
      <c r="M1" s="161"/>
      <c r="N1" s="161"/>
      <c r="O1" s="131"/>
      <c r="P1" s="34"/>
      <c r="Q1" s="35" t="s">
        <v>14</v>
      </c>
      <c r="R1" s="35"/>
      <c r="S1" s="33"/>
      <c r="T1" s="35"/>
      <c r="U1" s="35"/>
      <c r="V1" s="35"/>
      <c r="W1" s="35"/>
      <c r="X1" s="35"/>
      <c r="Y1" s="35"/>
      <c r="Z1" s="5"/>
    </row>
    <row r="2" spans="1:37" ht="24.75" customHeight="1">
      <c r="A2" s="33"/>
      <c r="B2" s="157" t="s">
        <v>34</v>
      </c>
      <c r="C2" s="157"/>
      <c r="D2" s="157"/>
      <c r="E2" s="36"/>
      <c r="F2" s="162" t="s">
        <v>23</v>
      </c>
      <c r="G2" s="162"/>
      <c r="H2" s="162"/>
      <c r="I2" s="162"/>
      <c r="J2" s="162"/>
      <c r="K2" s="162"/>
      <c r="L2" s="162"/>
      <c r="M2" s="162"/>
      <c r="N2" s="162"/>
      <c r="O2" s="37"/>
      <c r="P2" s="36"/>
      <c r="Q2" s="157" t="s">
        <v>105</v>
      </c>
      <c r="R2" s="157"/>
      <c r="S2" s="157"/>
      <c r="T2" s="35"/>
      <c r="U2" s="35"/>
      <c r="V2" s="35"/>
      <c r="W2" s="35"/>
      <c r="X2" s="35"/>
      <c r="Y2" s="35"/>
      <c r="Z2" s="5"/>
      <c r="AK2" s="127"/>
    </row>
    <row r="3" spans="1:37" ht="24.75" customHeight="1">
      <c r="A3" s="33"/>
      <c r="B3" s="157" t="s">
        <v>35</v>
      </c>
      <c r="C3" s="157"/>
      <c r="D3" s="35"/>
      <c r="E3" s="35"/>
      <c r="F3" s="156" t="s">
        <v>196</v>
      </c>
      <c r="G3" s="156"/>
      <c r="H3" s="156"/>
      <c r="I3" s="156"/>
      <c r="J3" s="156"/>
      <c r="K3" s="156"/>
      <c r="L3" s="156"/>
      <c r="M3" s="156"/>
      <c r="N3" s="156"/>
      <c r="O3" s="130"/>
      <c r="P3" s="35"/>
      <c r="Q3" s="35" t="s">
        <v>15</v>
      </c>
      <c r="R3" s="35"/>
      <c r="S3" s="33"/>
      <c r="T3" s="35"/>
      <c r="U3" s="35"/>
      <c r="V3" s="35"/>
      <c r="W3" s="35"/>
      <c r="X3" s="35"/>
      <c r="Y3" s="35"/>
      <c r="Z3" s="5"/>
      <c r="AK3" s="127"/>
    </row>
    <row r="4" spans="1:37" ht="24.75" customHeight="1">
      <c r="A4" s="33"/>
      <c r="B4" s="35" t="s">
        <v>4</v>
      </c>
      <c r="C4" s="38"/>
      <c r="D4" s="39"/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0"/>
      <c r="Q4" s="157" t="s">
        <v>101</v>
      </c>
      <c r="R4" s="157"/>
      <c r="S4" s="157"/>
      <c r="T4" s="35"/>
      <c r="U4" s="35"/>
      <c r="V4" s="35"/>
      <c r="W4" s="35"/>
      <c r="X4" s="35"/>
      <c r="Y4" s="35"/>
      <c r="Z4" s="5"/>
      <c r="AK4" s="127"/>
    </row>
    <row r="5" spans="1:37" ht="24.75" customHeight="1">
      <c r="A5" s="33"/>
      <c r="B5" s="40"/>
      <c r="C5" s="40"/>
      <c r="D5" s="40"/>
      <c r="E5" s="40"/>
      <c r="F5" s="42"/>
      <c r="G5" s="43"/>
      <c r="H5" s="43"/>
      <c r="I5" s="43"/>
      <c r="J5" s="43"/>
      <c r="K5" s="43"/>
      <c r="L5" s="43"/>
      <c r="M5" s="43"/>
      <c r="N5" s="43"/>
      <c r="O5" s="43"/>
      <c r="P5" s="42"/>
      <c r="Q5" s="44" t="s">
        <v>41</v>
      </c>
      <c r="R5" s="45"/>
      <c r="S5" s="33"/>
      <c r="T5" s="44"/>
      <c r="U5" s="45"/>
      <c r="V5" s="45"/>
      <c r="W5" s="45"/>
      <c r="X5" s="45"/>
      <c r="Y5" s="45"/>
      <c r="Z5" s="5"/>
      <c r="AK5" s="127"/>
    </row>
    <row r="6" spans="1:37" s="3" customFormat="1" ht="24.75" customHeight="1">
      <c r="A6" s="159" t="s">
        <v>25</v>
      </c>
      <c r="B6" s="159"/>
      <c r="C6" s="151" t="s">
        <v>26</v>
      </c>
      <c r="D6" s="151"/>
      <c r="E6" s="151"/>
      <c r="F6" s="151" t="s">
        <v>12</v>
      </c>
      <c r="G6" s="151" t="s">
        <v>164</v>
      </c>
      <c r="H6" s="160" t="s">
        <v>11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51" t="s">
        <v>165</v>
      </c>
      <c r="T6" s="158" t="s">
        <v>40</v>
      </c>
      <c r="U6" s="96"/>
      <c r="V6" s="96"/>
      <c r="W6" s="96"/>
      <c r="X6" s="96"/>
      <c r="Y6" s="96"/>
      <c r="AK6" s="127"/>
    </row>
    <row r="7" spans="1:37" s="3" customFormat="1" ht="28.5" customHeight="1">
      <c r="A7" s="159"/>
      <c r="B7" s="159"/>
      <c r="C7" s="151" t="s">
        <v>166</v>
      </c>
      <c r="D7" s="152" t="s">
        <v>167</v>
      </c>
      <c r="E7" s="152"/>
      <c r="F7" s="151"/>
      <c r="G7" s="151"/>
      <c r="H7" s="151" t="s">
        <v>11</v>
      </c>
      <c r="I7" s="151" t="s">
        <v>168</v>
      </c>
      <c r="J7" s="151"/>
      <c r="K7" s="151"/>
      <c r="L7" s="151"/>
      <c r="M7" s="151"/>
      <c r="N7" s="151"/>
      <c r="O7" s="151"/>
      <c r="P7" s="151"/>
      <c r="Q7" s="151"/>
      <c r="R7" s="151" t="s">
        <v>192</v>
      </c>
      <c r="S7" s="151"/>
      <c r="T7" s="158"/>
      <c r="U7" s="96"/>
      <c r="V7" s="96"/>
      <c r="W7" s="96"/>
      <c r="X7" s="96"/>
      <c r="Y7" s="96"/>
      <c r="AB7" s="7"/>
      <c r="AK7" s="127"/>
    </row>
    <row r="8" spans="1:37" s="3" customFormat="1" ht="24.75" customHeight="1">
      <c r="A8" s="159"/>
      <c r="B8" s="159"/>
      <c r="C8" s="151"/>
      <c r="D8" s="152" t="s">
        <v>27</v>
      </c>
      <c r="E8" s="152" t="s">
        <v>28</v>
      </c>
      <c r="F8" s="151"/>
      <c r="G8" s="151"/>
      <c r="H8" s="151"/>
      <c r="I8" s="151" t="s">
        <v>169</v>
      </c>
      <c r="J8" s="152" t="s">
        <v>167</v>
      </c>
      <c r="K8" s="152"/>
      <c r="L8" s="152"/>
      <c r="M8" s="152"/>
      <c r="N8" s="152"/>
      <c r="O8" s="152"/>
      <c r="P8" s="152"/>
      <c r="Q8" s="152"/>
      <c r="R8" s="151"/>
      <c r="S8" s="151"/>
      <c r="T8" s="158"/>
      <c r="U8" s="96"/>
      <c r="V8" s="96"/>
      <c r="W8" s="96"/>
      <c r="X8" s="96"/>
      <c r="Y8" s="96"/>
      <c r="AA8" s="7"/>
      <c r="AB8" s="110"/>
      <c r="AK8" s="127"/>
    </row>
    <row r="9" spans="1:37" s="3" customFormat="1" ht="93.75" customHeight="1">
      <c r="A9" s="159"/>
      <c r="B9" s="159"/>
      <c r="C9" s="151"/>
      <c r="D9" s="152"/>
      <c r="E9" s="152"/>
      <c r="F9" s="151"/>
      <c r="G9" s="151"/>
      <c r="H9" s="151"/>
      <c r="I9" s="151"/>
      <c r="J9" s="100" t="s">
        <v>170</v>
      </c>
      <c r="K9" s="100" t="s">
        <v>171</v>
      </c>
      <c r="L9" s="100" t="s">
        <v>38</v>
      </c>
      <c r="M9" s="100" t="s">
        <v>36</v>
      </c>
      <c r="N9" s="100" t="s">
        <v>172</v>
      </c>
      <c r="O9" s="100" t="s">
        <v>173</v>
      </c>
      <c r="P9" s="100" t="s">
        <v>39</v>
      </c>
      <c r="Q9" s="100" t="s">
        <v>37</v>
      </c>
      <c r="R9" s="151"/>
      <c r="S9" s="151"/>
      <c r="T9" s="158"/>
      <c r="U9" s="96"/>
      <c r="V9" s="96"/>
      <c r="W9" s="96"/>
      <c r="X9" s="96"/>
      <c r="Y9" s="96"/>
      <c r="AA9" s="7"/>
      <c r="AB9" s="110"/>
      <c r="AK9" s="127" t="s">
        <v>157</v>
      </c>
    </row>
    <row r="10" spans="1:37" s="10" customFormat="1" ht="24.75" customHeight="1">
      <c r="A10" s="165" t="s">
        <v>174</v>
      </c>
      <c r="B10" s="165"/>
      <c r="C10" s="103">
        <v>1</v>
      </c>
      <c r="D10" s="103">
        <v>2</v>
      </c>
      <c r="E10" s="103">
        <v>3</v>
      </c>
      <c r="F10" s="103">
        <v>4</v>
      </c>
      <c r="G10" s="103">
        <v>5</v>
      </c>
      <c r="H10" s="103">
        <v>6</v>
      </c>
      <c r="I10" s="103">
        <v>7</v>
      </c>
      <c r="J10" s="103">
        <v>8</v>
      </c>
      <c r="K10" s="103">
        <v>9</v>
      </c>
      <c r="L10" s="103" t="s">
        <v>18</v>
      </c>
      <c r="M10" s="103" t="s">
        <v>30</v>
      </c>
      <c r="N10" s="103" t="s">
        <v>17</v>
      </c>
      <c r="O10" s="103" t="s">
        <v>31</v>
      </c>
      <c r="P10" s="103" t="s">
        <v>32</v>
      </c>
      <c r="Q10" s="103" t="s">
        <v>42</v>
      </c>
      <c r="R10" s="103" t="s">
        <v>43</v>
      </c>
      <c r="S10" s="103" t="s">
        <v>44</v>
      </c>
      <c r="T10" s="97" t="s">
        <v>45</v>
      </c>
      <c r="U10" s="46"/>
      <c r="V10" s="46"/>
      <c r="W10" s="46"/>
      <c r="X10" s="46"/>
      <c r="Y10" s="46"/>
      <c r="Z10" s="8"/>
      <c r="AA10" s="9"/>
      <c r="AB10" s="9"/>
      <c r="AK10" s="128"/>
    </row>
    <row r="11" spans="1:38" s="93" customFormat="1" ht="24.75" customHeight="1">
      <c r="A11" s="164" t="s">
        <v>118</v>
      </c>
      <c r="B11" s="164"/>
      <c r="C11" s="104">
        <f aca="true" t="shared" si="0" ref="C11:S11">C12+C69+C61+C74+C83+C23+C47+C41+C79+C88+C34+C56+C29</f>
        <v>1328428923.7150002</v>
      </c>
      <c r="D11" s="104">
        <f t="shared" si="0"/>
        <v>418656189.71500003</v>
      </c>
      <c r="E11" s="104">
        <f t="shared" si="0"/>
        <v>909772734</v>
      </c>
      <c r="F11" s="104">
        <f t="shared" si="0"/>
        <v>286935837</v>
      </c>
      <c r="G11" s="104">
        <f t="shared" si="0"/>
        <v>3737915.125</v>
      </c>
      <c r="H11" s="104">
        <f t="shared" si="0"/>
        <v>1041493086.715</v>
      </c>
      <c r="I11" s="104">
        <f t="shared" si="0"/>
        <v>788336881.045</v>
      </c>
      <c r="J11" s="104">
        <f t="shared" si="0"/>
        <v>57090635</v>
      </c>
      <c r="K11" s="104">
        <f t="shared" si="0"/>
        <v>27803637</v>
      </c>
      <c r="L11" s="104">
        <f t="shared" si="0"/>
        <v>33198</v>
      </c>
      <c r="M11" s="104">
        <f t="shared" si="0"/>
        <v>683835962.0450001</v>
      </c>
      <c r="N11" s="104">
        <f t="shared" si="0"/>
        <v>3749128</v>
      </c>
      <c r="O11" s="104">
        <f t="shared" si="0"/>
        <v>14536701</v>
      </c>
      <c r="P11" s="104">
        <f t="shared" si="0"/>
        <v>0</v>
      </c>
      <c r="Q11" s="104">
        <f t="shared" si="0"/>
        <v>1287620</v>
      </c>
      <c r="R11" s="104">
        <f t="shared" si="0"/>
        <v>253156205.67000002</v>
      </c>
      <c r="S11" s="104">
        <f t="shared" si="0"/>
        <v>956565616.715</v>
      </c>
      <c r="T11" s="47">
        <f>(J11+K11+L11)/I11</f>
        <v>0.10772992110609139</v>
      </c>
      <c r="U11" s="76"/>
      <c r="V11" s="76"/>
      <c r="W11" s="86">
        <v>418656190</v>
      </c>
      <c r="X11" s="86">
        <f>D11-W11</f>
        <v>-0.2849999666213989</v>
      </c>
      <c r="Y11" s="76"/>
      <c r="AB11" s="93">
        <f>C11-F11-G11-H11</f>
        <v>-3737915.124999881</v>
      </c>
      <c r="AK11" s="113">
        <v>418656189.71500003</v>
      </c>
      <c r="AL11" s="93">
        <f>AK11-D11</f>
        <v>0</v>
      </c>
    </row>
    <row r="12" spans="1:44" s="114" customFormat="1" ht="30.75" customHeight="1">
      <c r="A12" s="68" t="s">
        <v>0</v>
      </c>
      <c r="B12" s="147" t="s">
        <v>208</v>
      </c>
      <c r="C12" s="104">
        <f>SUM(C13:C22)</f>
        <v>230201665</v>
      </c>
      <c r="D12" s="104">
        <f aca="true" t="shared" si="1" ref="D12:R12">SUM(D13:D22)</f>
        <v>14334920</v>
      </c>
      <c r="E12" s="104">
        <f t="shared" si="1"/>
        <v>215866745</v>
      </c>
      <c r="F12" s="104">
        <f t="shared" si="1"/>
        <v>804043</v>
      </c>
      <c r="G12" s="104">
        <f t="shared" si="1"/>
        <v>0</v>
      </c>
      <c r="H12" s="104">
        <f t="shared" si="1"/>
        <v>229397622</v>
      </c>
      <c r="I12" s="104">
        <f t="shared" si="1"/>
        <v>223288376</v>
      </c>
      <c r="J12" s="104">
        <f t="shared" si="1"/>
        <v>1363570</v>
      </c>
      <c r="K12" s="104">
        <f t="shared" si="1"/>
        <v>327138</v>
      </c>
      <c r="L12" s="104">
        <f t="shared" si="1"/>
        <v>3250</v>
      </c>
      <c r="M12" s="104">
        <f t="shared" si="1"/>
        <v>207130986</v>
      </c>
      <c r="N12" s="104">
        <f t="shared" si="1"/>
        <v>0</v>
      </c>
      <c r="O12" s="104">
        <f t="shared" si="1"/>
        <v>14459367</v>
      </c>
      <c r="P12" s="104">
        <f t="shared" si="1"/>
        <v>0</v>
      </c>
      <c r="Q12" s="104">
        <f t="shared" si="1"/>
        <v>4065</v>
      </c>
      <c r="R12" s="104">
        <f t="shared" si="1"/>
        <v>6109246</v>
      </c>
      <c r="S12" s="104">
        <f>SUM(S13:S22)</f>
        <v>227703664</v>
      </c>
      <c r="T12" s="47">
        <f aca="true" t="shared" si="2" ref="T12:T74">(J12+K12+L12)/I12</f>
        <v>0.007586413723569739</v>
      </c>
      <c r="U12" s="78" t="s">
        <v>0</v>
      </c>
      <c r="V12" s="79" t="s">
        <v>133</v>
      </c>
      <c r="W12" s="87">
        <v>11689776</v>
      </c>
      <c r="X12" s="86">
        <f aca="true" t="shared" si="3" ref="X12:X81">D12-W12</f>
        <v>2645144</v>
      </c>
      <c r="Y12" s="77"/>
      <c r="Z12" s="111"/>
      <c r="AA12" s="112"/>
      <c r="AB12" s="113">
        <f>C12-F12-G12-H12</f>
        <v>0</v>
      </c>
      <c r="AK12" s="114">
        <v>14334920</v>
      </c>
      <c r="AL12" s="93">
        <f>AK12-D12</f>
        <v>0</v>
      </c>
      <c r="AN12" s="114" t="s">
        <v>133</v>
      </c>
      <c r="AO12" s="114">
        <v>11689776</v>
      </c>
      <c r="AP12" s="114">
        <f>AO12-D12</f>
        <v>-2645144</v>
      </c>
      <c r="AQ12" s="114">
        <v>2645144</v>
      </c>
      <c r="AR12" s="114">
        <f>AP12+AQ12</f>
        <v>0</v>
      </c>
    </row>
    <row r="13" spans="1:42" s="13" customFormat="1" ht="24.75" customHeight="1">
      <c r="A13" s="71" t="s">
        <v>5</v>
      </c>
      <c r="B13" s="105" t="s">
        <v>117</v>
      </c>
      <c r="C13" s="115">
        <v>3400</v>
      </c>
      <c r="D13" s="115">
        <v>0</v>
      </c>
      <c r="E13" s="115">
        <v>3400</v>
      </c>
      <c r="F13" s="115">
        <v>0</v>
      </c>
      <c r="G13" s="115">
        <v>0</v>
      </c>
      <c r="H13" s="115">
        <v>3400</v>
      </c>
      <c r="I13" s="115">
        <v>3400</v>
      </c>
      <c r="J13" s="115">
        <v>3400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08">
        <f t="shared" si="2"/>
        <v>1</v>
      </c>
      <c r="U13" s="78" t="s">
        <v>5</v>
      </c>
      <c r="V13" s="80" t="s">
        <v>117</v>
      </c>
      <c r="W13" s="86">
        <v>0</v>
      </c>
      <c r="X13" s="86">
        <f t="shared" si="3"/>
        <v>0</v>
      </c>
      <c r="Y13" s="76"/>
      <c r="Z13" s="116"/>
      <c r="AB13" s="93"/>
      <c r="AK13" s="112"/>
      <c r="AL13" s="93"/>
      <c r="AP13" s="114"/>
    </row>
    <row r="14" spans="1:42" s="14" customFormat="1" ht="24.75" customHeight="1">
      <c r="A14" s="71" t="s">
        <v>6</v>
      </c>
      <c r="B14" s="105" t="s">
        <v>94</v>
      </c>
      <c r="C14" s="115">
        <v>41370</v>
      </c>
      <c r="D14" s="115">
        <v>10000</v>
      </c>
      <c r="E14" s="115">
        <v>31370</v>
      </c>
      <c r="F14" s="115">
        <v>26070</v>
      </c>
      <c r="G14" s="115">
        <v>0</v>
      </c>
      <c r="H14" s="115">
        <v>15300</v>
      </c>
      <c r="I14" s="115">
        <v>15300</v>
      </c>
      <c r="J14" s="115">
        <v>15000</v>
      </c>
      <c r="K14" s="115">
        <v>0</v>
      </c>
      <c r="L14" s="115">
        <v>0</v>
      </c>
      <c r="M14" s="115">
        <v>300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300</v>
      </c>
      <c r="T14" s="108">
        <f t="shared" si="2"/>
        <v>0.9803921568627451</v>
      </c>
      <c r="U14" s="78" t="s">
        <v>6</v>
      </c>
      <c r="V14" s="80" t="s">
        <v>94</v>
      </c>
      <c r="W14" s="86">
        <v>10000</v>
      </c>
      <c r="X14" s="86">
        <f t="shared" si="3"/>
        <v>0</v>
      </c>
      <c r="Y14" s="76"/>
      <c r="Z14" s="116"/>
      <c r="AA14" s="13"/>
      <c r="AB14" s="93"/>
      <c r="AK14" s="129"/>
      <c r="AL14" s="93"/>
      <c r="AP14" s="114"/>
    </row>
    <row r="15" spans="1:42" s="14" customFormat="1" ht="24.75" customHeight="1">
      <c r="A15" s="71" t="s">
        <v>7</v>
      </c>
      <c r="B15" s="105" t="s">
        <v>109</v>
      </c>
      <c r="C15" s="115">
        <v>9650</v>
      </c>
      <c r="D15" s="115">
        <v>0</v>
      </c>
      <c r="E15" s="115">
        <v>9650</v>
      </c>
      <c r="F15" s="115">
        <v>0</v>
      </c>
      <c r="G15" s="115">
        <v>0</v>
      </c>
      <c r="H15" s="115">
        <v>9650</v>
      </c>
      <c r="I15" s="115">
        <v>9650</v>
      </c>
      <c r="J15" s="115">
        <v>9650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08">
        <f t="shared" si="2"/>
        <v>1</v>
      </c>
      <c r="U15" s="78" t="s">
        <v>7</v>
      </c>
      <c r="V15" s="80" t="s">
        <v>109</v>
      </c>
      <c r="W15" s="86">
        <v>0</v>
      </c>
      <c r="X15" s="86">
        <f t="shared" si="3"/>
        <v>0</v>
      </c>
      <c r="Y15" s="76"/>
      <c r="Z15" s="116"/>
      <c r="AA15" s="13"/>
      <c r="AB15" s="93"/>
      <c r="AK15" s="129"/>
      <c r="AL15" s="93"/>
      <c r="AP15" s="114"/>
    </row>
    <row r="16" spans="1:42" s="14" customFormat="1" ht="24.75" customHeight="1">
      <c r="A16" s="71" t="s">
        <v>8</v>
      </c>
      <c r="B16" s="105" t="s">
        <v>119</v>
      </c>
      <c r="C16" s="115">
        <v>30230651</v>
      </c>
      <c r="D16" s="115">
        <v>6838353</v>
      </c>
      <c r="E16" s="115">
        <v>23392298</v>
      </c>
      <c r="F16" s="115">
        <v>290389</v>
      </c>
      <c r="G16" s="115">
        <v>0</v>
      </c>
      <c r="H16" s="115">
        <v>29940262</v>
      </c>
      <c r="I16" s="115">
        <v>29654946</v>
      </c>
      <c r="J16" s="115">
        <v>75300</v>
      </c>
      <c r="K16" s="115">
        <v>9500</v>
      </c>
      <c r="L16" s="115">
        <v>0</v>
      </c>
      <c r="M16" s="115">
        <v>29570146</v>
      </c>
      <c r="N16" s="115">
        <v>0</v>
      </c>
      <c r="O16" s="115">
        <v>0</v>
      </c>
      <c r="P16" s="115">
        <v>0</v>
      </c>
      <c r="Q16" s="115">
        <v>0</v>
      </c>
      <c r="R16" s="115">
        <v>285316</v>
      </c>
      <c r="S16" s="115">
        <v>29855462</v>
      </c>
      <c r="T16" s="108">
        <f t="shared" si="2"/>
        <v>0.002859556716103951</v>
      </c>
      <c r="U16" s="78" t="s">
        <v>8</v>
      </c>
      <c r="V16" s="80" t="s">
        <v>119</v>
      </c>
      <c r="W16" s="86">
        <v>1126698</v>
      </c>
      <c r="X16" s="86">
        <f t="shared" si="3"/>
        <v>5711655</v>
      </c>
      <c r="Y16" s="76"/>
      <c r="Z16" s="116"/>
      <c r="AA16" s="13"/>
      <c r="AB16" s="117">
        <f>(75-86)/86</f>
        <v>-0.12790697674418605</v>
      </c>
      <c r="AK16" s="129"/>
      <c r="AL16" s="93"/>
      <c r="AP16" s="114"/>
    </row>
    <row r="17" spans="1:42" s="15" customFormat="1" ht="24.75" customHeight="1">
      <c r="A17" s="71" t="s">
        <v>19</v>
      </c>
      <c r="B17" s="105" t="s">
        <v>68</v>
      </c>
      <c r="C17" s="115">
        <v>120165</v>
      </c>
      <c r="D17" s="115">
        <v>0</v>
      </c>
      <c r="E17" s="115">
        <v>120165</v>
      </c>
      <c r="F17" s="115">
        <v>0</v>
      </c>
      <c r="G17" s="115">
        <v>0</v>
      </c>
      <c r="H17" s="115">
        <v>120165</v>
      </c>
      <c r="I17" s="115">
        <v>120165</v>
      </c>
      <c r="J17" s="115">
        <v>116100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4065</v>
      </c>
      <c r="R17" s="115">
        <v>0</v>
      </c>
      <c r="S17" s="115">
        <v>4065</v>
      </c>
      <c r="T17" s="108">
        <f t="shared" si="2"/>
        <v>0.9661715141680189</v>
      </c>
      <c r="U17" s="78" t="s">
        <v>19</v>
      </c>
      <c r="V17" s="80" t="s">
        <v>95</v>
      </c>
      <c r="W17" s="86">
        <v>4814930</v>
      </c>
      <c r="X17" s="86">
        <f t="shared" si="3"/>
        <v>-4814930</v>
      </c>
      <c r="Y17" s="76"/>
      <c r="Z17" s="116"/>
      <c r="AA17" s="13"/>
      <c r="AB17" s="118">
        <f>(218-226)/226</f>
        <v>-0.035398230088495575</v>
      </c>
      <c r="AK17" s="113"/>
      <c r="AL17" s="93"/>
      <c r="AP17" s="114"/>
    </row>
    <row r="18" spans="1:42" s="16" customFormat="1" ht="24.75" customHeight="1">
      <c r="A18" s="71" t="s">
        <v>20</v>
      </c>
      <c r="B18" s="105" t="s">
        <v>108</v>
      </c>
      <c r="C18" s="115">
        <v>106784</v>
      </c>
      <c r="D18" s="115">
        <v>2634</v>
      </c>
      <c r="E18" s="115">
        <v>104150</v>
      </c>
      <c r="F18" s="115">
        <v>0</v>
      </c>
      <c r="G18" s="115">
        <v>0</v>
      </c>
      <c r="H18" s="115">
        <v>106784</v>
      </c>
      <c r="I18" s="115">
        <v>104150</v>
      </c>
      <c r="J18" s="115">
        <v>104150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2634</v>
      </c>
      <c r="S18" s="115">
        <v>2634</v>
      </c>
      <c r="T18" s="108">
        <f t="shared" si="2"/>
        <v>1</v>
      </c>
      <c r="U18" s="78" t="s">
        <v>20</v>
      </c>
      <c r="V18" s="80" t="s">
        <v>108</v>
      </c>
      <c r="W18" s="86">
        <v>2634</v>
      </c>
      <c r="X18" s="86">
        <f t="shared" si="3"/>
        <v>0</v>
      </c>
      <c r="Y18" s="76"/>
      <c r="Z18" s="116"/>
      <c r="AA18" s="13"/>
      <c r="AB18" s="93"/>
      <c r="AK18" s="114"/>
      <c r="AL18" s="93"/>
      <c r="AP18" s="114"/>
    </row>
    <row r="19" spans="1:42" s="16" customFormat="1" ht="24.75" customHeight="1">
      <c r="A19" s="71" t="s">
        <v>21</v>
      </c>
      <c r="B19" s="106" t="s">
        <v>107</v>
      </c>
      <c r="C19" s="115">
        <v>170451859</v>
      </c>
      <c r="D19" s="115">
        <v>813807</v>
      </c>
      <c r="E19" s="115">
        <v>169638052</v>
      </c>
      <c r="F19" s="115">
        <v>0</v>
      </c>
      <c r="G19" s="115">
        <v>0</v>
      </c>
      <c r="H19" s="115">
        <v>170451859</v>
      </c>
      <c r="I19" s="115">
        <v>170279295</v>
      </c>
      <c r="J19" s="115">
        <v>598956</v>
      </c>
      <c r="K19" s="115">
        <v>0</v>
      </c>
      <c r="L19" s="115">
        <v>0</v>
      </c>
      <c r="M19" s="115">
        <v>169680339</v>
      </c>
      <c r="N19" s="115">
        <v>0</v>
      </c>
      <c r="O19" s="115">
        <v>0</v>
      </c>
      <c r="P19" s="115">
        <v>0</v>
      </c>
      <c r="Q19" s="115">
        <v>0</v>
      </c>
      <c r="R19" s="115">
        <v>172564</v>
      </c>
      <c r="S19" s="115">
        <v>169852903</v>
      </c>
      <c r="T19" s="108">
        <f t="shared" si="2"/>
        <v>0.0035174916598051456</v>
      </c>
      <c r="U19" s="81" t="s">
        <v>21</v>
      </c>
      <c r="V19" s="82" t="s">
        <v>107</v>
      </c>
      <c r="W19" s="86">
        <v>813807</v>
      </c>
      <c r="X19" s="86">
        <f t="shared" si="3"/>
        <v>0</v>
      </c>
      <c r="Y19" s="76"/>
      <c r="Z19" s="116"/>
      <c r="AA19" s="13"/>
      <c r="AB19" s="93"/>
      <c r="AK19" s="114"/>
      <c r="AL19" s="93"/>
      <c r="AP19" s="114"/>
    </row>
    <row r="20" spans="1:42" s="16" customFormat="1" ht="24.75" customHeight="1">
      <c r="A20" s="71" t="s">
        <v>22</v>
      </c>
      <c r="B20" s="106" t="s">
        <v>96</v>
      </c>
      <c r="C20" s="115">
        <v>6806096</v>
      </c>
      <c r="D20" s="115">
        <v>6670126</v>
      </c>
      <c r="E20" s="115">
        <v>135970</v>
      </c>
      <c r="F20" s="115">
        <v>487584</v>
      </c>
      <c r="G20" s="115"/>
      <c r="H20" s="115">
        <v>6318512</v>
      </c>
      <c r="I20" s="115">
        <v>669780</v>
      </c>
      <c r="J20" s="115">
        <v>119114</v>
      </c>
      <c r="K20" s="115">
        <v>317638</v>
      </c>
      <c r="L20" s="115">
        <v>3250</v>
      </c>
      <c r="M20" s="115">
        <v>229778</v>
      </c>
      <c r="N20" s="115"/>
      <c r="O20" s="115"/>
      <c r="P20" s="115"/>
      <c r="Q20" s="115"/>
      <c r="R20" s="115">
        <v>5648732</v>
      </c>
      <c r="S20" s="115">
        <v>5878510</v>
      </c>
      <c r="T20" s="108">
        <f t="shared" si="2"/>
        <v>0.6569351130221864</v>
      </c>
      <c r="U20" s="81" t="s">
        <v>22</v>
      </c>
      <c r="V20" s="82" t="s">
        <v>96</v>
      </c>
      <c r="W20" s="86">
        <v>4921707</v>
      </c>
      <c r="X20" s="86">
        <f t="shared" si="3"/>
        <v>1748419</v>
      </c>
      <c r="Y20" s="76"/>
      <c r="Z20" s="116"/>
      <c r="AA20" s="13"/>
      <c r="AB20" s="93"/>
      <c r="AK20" s="114"/>
      <c r="AL20" s="93"/>
      <c r="AP20" s="114"/>
    </row>
    <row r="21" spans="1:42" s="16" customFormat="1" ht="24.75" customHeight="1">
      <c r="A21" s="71" t="s">
        <v>29</v>
      </c>
      <c r="B21" s="106" t="s">
        <v>55</v>
      </c>
      <c r="C21" s="115">
        <v>7890490</v>
      </c>
      <c r="D21" s="115">
        <v>0</v>
      </c>
      <c r="E21" s="115">
        <v>7890490</v>
      </c>
      <c r="F21" s="115">
        <v>0</v>
      </c>
      <c r="G21" s="115">
        <v>0</v>
      </c>
      <c r="H21" s="115">
        <v>7890490</v>
      </c>
      <c r="I21" s="115">
        <v>7890490</v>
      </c>
      <c r="J21" s="115">
        <v>254662</v>
      </c>
      <c r="K21" s="115">
        <v>0</v>
      </c>
      <c r="L21" s="115">
        <v>0</v>
      </c>
      <c r="M21" s="115">
        <v>7635828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7635828</v>
      </c>
      <c r="T21" s="108">
        <f t="shared" si="2"/>
        <v>0.03227454822197354</v>
      </c>
      <c r="U21" s="81"/>
      <c r="V21" s="82"/>
      <c r="W21" s="86"/>
      <c r="X21" s="86"/>
      <c r="Y21" s="76"/>
      <c r="Z21" s="116"/>
      <c r="AA21" s="13"/>
      <c r="AB21" s="93"/>
      <c r="AK21" s="114"/>
      <c r="AL21" s="93"/>
      <c r="AP21" s="114"/>
    </row>
    <row r="22" spans="1:42" s="16" customFormat="1" ht="24.75" customHeight="1">
      <c r="A22" s="71" t="s">
        <v>18</v>
      </c>
      <c r="B22" s="106" t="s">
        <v>163</v>
      </c>
      <c r="C22" s="115">
        <v>14541200</v>
      </c>
      <c r="D22" s="115">
        <v>0</v>
      </c>
      <c r="E22" s="115">
        <v>14541200</v>
      </c>
      <c r="F22" s="115">
        <v>0</v>
      </c>
      <c r="G22" s="115">
        <v>0</v>
      </c>
      <c r="H22" s="115">
        <v>14541200</v>
      </c>
      <c r="I22" s="115">
        <v>14541200</v>
      </c>
      <c r="J22" s="115">
        <v>67238</v>
      </c>
      <c r="K22" s="115">
        <v>0</v>
      </c>
      <c r="L22" s="115">
        <v>0</v>
      </c>
      <c r="M22" s="115">
        <v>14595</v>
      </c>
      <c r="N22" s="115">
        <v>0</v>
      </c>
      <c r="O22" s="115">
        <v>14459367</v>
      </c>
      <c r="P22" s="115">
        <v>0</v>
      </c>
      <c r="Q22" s="115">
        <v>0</v>
      </c>
      <c r="R22" s="115">
        <v>0</v>
      </c>
      <c r="S22" s="115">
        <v>14473962</v>
      </c>
      <c r="T22" s="108">
        <f t="shared" si="2"/>
        <v>0.004623965009765357</v>
      </c>
      <c r="U22" s="81"/>
      <c r="V22" s="82"/>
      <c r="W22" s="86"/>
      <c r="X22" s="86"/>
      <c r="Y22" s="76"/>
      <c r="Z22" s="116"/>
      <c r="AA22" s="13"/>
      <c r="AB22" s="93"/>
      <c r="AK22" s="114"/>
      <c r="AL22" s="93"/>
      <c r="AP22" s="114"/>
    </row>
    <row r="23" spans="1:42" s="114" customFormat="1" ht="24.75" customHeight="1">
      <c r="A23" s="68" t="s">
        <v>1</v>
      </c>
      <c r="B23" s="107" t="s">
        <v>175</v>
      </c>
      <c r="C23" s="104">
        <f>SUM(C24:C28)</f>
        <v>69029430</v>
      </c>
      <c r="D23" s="104">
        <f aca="true" t="shared" si="4" ref="D23:S23">SUM(D24:D28)</f>
        <v>6536096</v>
      </c>
      <c r="E23" s="104">
        <f t="shared" si="4"/>
        <v>62493334</v>
      </c>
      <c r="F23" s="104">
        <f t="shared" si="4"/>
        <v>45605</v>
      </c>
      <c r="G23" s="104">
        <f t="shared" si="4"/>
        <v>0</v>
      </c>
      <c r="H23" s="104">
        <f t="shared" si="4"/>
        <v>68983825</v>
      </c>
      <c r="I23" s="104">
        <f t="shared" si="4"/>
        <v>66483628</v>
      </c>
      <c r="J23" s="104">
        <f t="shared" si="4"/>
        <v>1927811</v>
      </c>
      <c r="K23" s="104">
        <f t="shared" si="4"/>
        <v>645073</v>
      </c>
      <c r="L23" s="104">
        <f t="shared" si="4"/>
        <v>0</v>
      </c>
      <c r="M23" s="104">
        <f t="shared" si="4"/>
        <v>63870708</v>
      </c>
      <c r="N23" s="104">
        <f t="shared" si="4"/>
        <v>0</v>
      </c>
      <c r="O23" s="104">
        <f t="shared" si="4"/>
        <v>0</v>
      </c>
      <c r="P23" s="104">
        <f t="shared" si="4"/>
        <v>0</v>
      </c>
      <c r="Q23" s="104">
        <f t="shared" si="4"/>
        <v>40036</v>
      </c>
      <c r="R23" s="104">
        <f t="shared" si="4"/>
        <v>2500197</v>
      </c>
      <c r="S23" s="104">
        <f t="shared" si="4"/>
        <v>66410941</v>
      </c>
      <c r="T23" s="47">
        <f t="shared" si="2"/>
        <v>0.038699512607825795</v>
      </c>
      <c r="U23" s="78" t="s">
        <v>1</v>
      </c>
      <c r="V23" s="83" t="s">
        <v>135</v>
      </c>
      <c r="W23" s="87">
        <v>7648321</v>
      </c>
      <c r="X23" s="86">
        <f t="shared" si="3"/>
        <v>-1112225</v>
      </c>
      <c r="Y23" s="77"/>
      <c r="Z23" s="111">
        <f>+C23-F23-G23-H23</f>
        <v>0</v>
      </c>
      <c r="AA23" s="112"/>
      <c r="AB23" s="113"/>
      <c r="AK23" s="114">
        <v>6536096</v>
      </c>
      <c r="AL23" s="93">
        <f>AK23-D23</f>
        <v>0</v>
      </c>
      <c r="AN23" s="16" t="s">
        <v>135</v>
      </c>
      <c r="AO23" s="16">
        <v>7648321</v>
      </c>
      <c r="AP23" s="114">
        <f aca="true" t="shared" si="5" ref="AP23:AP75">AO23-D23</f>
        <v>1112225</v>
      </c>
    </row>
    <row r="24" spans="1:42" s="13" customFormat="1" ht="24.75" customHeight="1">
      <c r="A24" s="71" t="s">
        <v>5</v>
      </c>
      <c r="B24" s="132" t="s">
        <v>64</v>
      </c>
      <c r="C24" s="115">
        <v>35188802</v>
      </c>
      <c r="D24" s="115">
        <v>4307226</v>
      </c>
      <c r="E24" s="115">
        <v>30881576</v>
      </c>
      <c r="F24" s="115"/>
      <c r="G24" s="115"/>
      <c r="H24" s="115">
        <v>35188802</v>
      </c>
      <c r="I24" s="115">
        <v>34998019</v>
      </c>
      <c r="J24" s="115">
        <v>254788</v>
      </c>
      <c r="K24" s="115"/>
      <c r="L24" s="115"/>
      <c r="M24" s="115">
        <v>34743231</v>
      </c>
      <c r="N24" s="115"/>
      <c r="O24" s="115"/>
      <c r="P24" s="115"/>
      <c r="Q24" s="115">
        <v>0</v>
      </c>
      <c r="R24" s="115">
        <v>190783</v>
      </c>
      <c r="S24" s="115">
        <v>34934014</v>
      </c>
      <c r="T24" s="108">
        <f t="shared" si="2"/>
        <v>0.007280069194773567</v>
      </c>
      <c r="U24" s="78" t="s">
        <v>5</v>
      </c>
      <c r="V24" s="84" t="s">
        <v>55</v>
      </c>
      <c r="W24" s="86">
        <v>849588</v>
      </c>
      <c r="X24" s="86">
        <f t="shared" si="3"/>
        <v>3457638</v>
      </c>
      <c r="Y24" s="76"/>
      <c r="Z24" s="116">
        <v>0</v>
      </c>
      <c r="AB24" s="93"/>
      <c r="AK24" s="112"/>
      <c r="AL24" s="93"/>
      <c r="AN24" s="13" t="s">
        <v>57</v>
      </c>
      <c r="AO24" s="13">
        <v>188030</v>
      </c>
      <c r="AP24" s="114">
        <f t="shared" si="5"/>
        <v>-4119196</v>
      </c>
    </row>
    <row r="25" spans="1:42" s="14" customFormat="1" ht="24.75" customHeight="1">
      <c r="A25" s="71" t="s">
        <v>6</v>
      </c>
      <c r="B25" s="132" t="s">
        <v>65</v>
      </c>
      <c r="C25" s="115">
        <v>2893329</v>
      </c>
      <c r="D25" s="115">
        <v>476595</v>
      </c>
      <c r="E25" s="115">
        <v>2416734</v>
      </c>
      <c r="F25" s="115">
        <v>32605</v>
      </c>
      <c r="G25" s="115"/>
      <c r="H25" s="115">
        <v>2860724</v>
      </c>
      <c r="I25" s="115">
        <v>1527757</v>
      </c>
      <c r="J25" s="115">
        <v>1062670</v>
      </c>
      <c r="K25" s="115">
        <v>137045</v>
      </c>
      <c r="L25" s="115"/>
      <c r="M25" s="115">
        <v>327742</v>
      </c>
      <c r="N25" s="115"/>
      <c r="O25" s="115"/>
      <c r="P25" s="115"/>
      <c r="Q25" s="115">
        <v>300</v>
      </c>
      <c r="R25" s="115">
        <v>1332967</v>
      </c>
      <c r="S25" s="115">
        <v>1661009</v>
      </c>
      <c r="T25" s="108">
        <f t="shared" si="2"/>
        <v>0.7852786797900452</v>
      </c>
      <c r="U25" s="78" t="s">
        <v>6</v>
      </c>
      <c r="V25" s="84" t="s">
        <v>56</v>
      </c>
      <c r="W25" s="86">
        <v>3513047</v>
      </c>
      <c r="X25" s="86">
        <f t="shared" si="3"/>
        <v>-3036452</v>
      </c>
      <c r="Y25" s="76"/>
      <c r="Z25" s="116">
        <v>0</v>
      </c>
      <c r="AA25" s="13" t="s">
        <v>33</v>
      </c>
      <c r="AB25" s="93"/>
      <c r="AK25" s="129"/>
      <c r="AL25" s="93"/>
      <c r="AN25" s="14" t="s">
        <v>58</v>
      </c>
      <c r="AO25" s="14">
        <v>3097656</v>
      </c>
      <c r="AP25" s="114">
        <f t="shared" si="5"/>
        <v>2621061</v>
      </c>
    </row>
    <row r="26" spans="1:42" s="14" customFormat="1" ht="24.75" customHeight="1">
      <c r="A26" s="71" t="s">
        <v>7</v>
      </c>
      <c r="B26" s="132" t="s">
        <v>66</v>
      </c>
      <c r="C26" s="115">
        <v>30136826</v>
      </c>
      <c r="D26" s="115">
        <v>1385419</v>
      </c>
      <c r="E26" s="115">
        <v>28751407</v>
      </c>
      <c r="F26" s="115">
        <v>1600</v>
      </c>
      <c r="G26" s="115"/>
      <c r="H26" s="115">
        <v>30135226</v>
      </c>
      <c r="I26" s="115">
        <v>29336256</v>
      </c>
      <c r="J26" s="115">
        <v>399494</v>
      </c>
      <c r="K26" s="115">
        <v>508027</v>
      </c>
      <c r="L26" s="115"/>
      <c r="M26" s="115">
        <v>28389499</v>
      </c>
      <c r="N26" s="115"/>
      <c r="O26" s="115">
        <v>0</v>
      </c>
      <c r="P26" s="115"/>
      <c r="Q26" s="115">
        <v>39236</v>
      </c>
      <c r="R26" s="115">
        <v>798970</v>
      </c>
      <c r="S26" s="115">
        <v>29227705</v>
      </c>
      <c r="T26" s="108">
        <f t="shared" si="2"/>
        <v>0.030935133644865928</v>
      </c>
      <c r="U26" s="78" t="s">
        <v>7</v>
      </c>
      <c r="V26" s="84" t="s">
        <v>57</v>
      </c>
      <c r="W26" s="86">
        <v>188030</v>
      </c>
      <c r="X26" s="86">
        <f t="shared" si="3"/>
        <v>1197389</v>
      </c>
      <c r="Y26" s="76"/>
      <c r="Z26" s="116" t="s">
        <v>104</v>
      </c>
      <c r="AA26" s="13"/>
      <c r="AB26" s="93"/>
      <c r="AK26" s="129"/>
      <c r="AL26" s="93"/>
      <c r="AN26" s="14" t="s">
        <v>136</v>
      </c>
      <c r="AO26" s="14">
        <v>41042438</v>
      </c>
      <c r="AP26" s="114">
        <f t="shared" si="5"/>
        <v>39657019</v>
      </c>
    </row>
    <row r="27" spans="1:42" s="14" customFormat="1" ht="24.75" customHeight="1">
      <c r="A27" s="71" t="s">
        <v>8</v>
      </c>
      <c r="B27" s="132" t="s">
        <v>158</v>
      </c>
      <c r="C27" s="115">
        <v>368083</v>
      </c>
      <c r="D27" s="115">
        <v>47200</v>
      </c>
      <c r="E27" s="115">
        <v>320883</v>
      </c>
      <c r="F27" s="115">
        <v>10400</v>
      </c>
      <c r="G27" s="115"/>
      <c r="H27" s="115">
        <v>357683</v>
      </c>
      <c r="I27" s="115">
        <v>315883</v>
      </c>
      <c r="J27" s="115">
        <v>127176</v>
      </c>
      <c r="K27" s="115"/>
      <c r="L27" s="115"/>
      <c r="M27" s="115">
        <v>188507</v>
      </c>
      <c r="N27" s="115"/>
      <c r="O27" s="115"/>
      <c r="P27" s="115"/>
      <c r="Q27" s="115">
        <v>200</v>
      </c>
      <c r="R27" s="115">
        <v>41800</v>
      </c>
      <c r="S27" s="115">
        <v>230507</v>
      </c>
      <c r="T27" s="108">
        <f t="shared" si="2"/>
        <v>0.402604761889687</v>
      </c>
      <c r="U27" s="78" t="s">
        <v>8</v>
      </c>
      <c r="V27" s="84" t="s">
        <v>58</v>
      </c>
      <c r="W27" s="86">
        <v>3097656</v>
      </c>
      <c r="X27" s="86">
        <f t="shared" si="3"/>
        <v>-3050456</v>
      </c>
      <c r="Y27" s="76"/>
      <c r="Z27" s="116">
        <v>0</v>
      </c>
      <c r="AA27" s="13"/>
      <c r="AB27" s="93"/>
      <c r="AK27" s="129"/>
      <c r="AL27" s="93"/>
      <c r="AN27" s="14" t="s">
        <v>59</v>
      </c>
      <c r="AO27" s="14">
        <v>34153</v>
      </c>
      <c r="AP27" s="114">
        <f t="shared" si="5"/>
        <v>-13047</v>
      </c>
    </row>
    <row r="28" spans="1:42" s="114" customFormat="1" ht="24.75" customHeight="1">
      <c r="A28" s="71" t="s">
        <v>19</v>
      </c>
      <c r="B28" s="132" t="s">
        <v>159</v>
      </c>
      <c r="C28" s="115">
        <v>442390</v>
      </c>
      <c r="D28" s="115">
        <v>319656</v>
      </c>
      <c r="E28" s="115">
        <v>122734</v>
      </c>
      <c r="F28" s="115">
        <v>1000</v>
      </c>
      <c r="G28" s="115"/>
      <c r="H28" s="115">
        <v>441390</v>
      </c>
      <c r="I28" s="115">
        <v>305713</v>
      </c>
      <c r="J28" s="115">
        <v>83683</v>
      </c>
      <c r="K28" s="115">
        <v>1</v>
      </c>
      <c r="L28" s="115"/>
      <c r="M28" s="115">
        <v>221729</v>
      </c>
      <c r="N28" s="115"/>
      <c r="O28" s="115"/>
      <c r="P28" s="115"/>
      <c r="Q28" s="115">
        <v>300</v>
      </c>
      <c r="R28" s="115">
        <v>135677</v>
      </c>
      <c r="S28" s="115">
        <v>357706</v>
      </c>
      <c r="T28" s="108">
        <f t="shared" si="2"/>
        <v>0.27373386149754836</v>
      </c>
      <c r="U28" s="78" t="s">
        <v>3</v>
      </c>
      <c r="V28" s="83" t="s">
        <v>136</v>
      </c>
      <c r="W28" s="87">
        <v>41042438</v>
      </c>
      <c r="X28" s="86">
        <f t="shared" si="3"/>
        <v>-40722782</v>
      </c>
      <c r="Y28" s="77"/>
      <c r="Z28" s="111">
        <f>+C28-F28-G28-H28</f>
        <v>0</v>
      </c>
      <c r="AA28" s="112"/>
      <c r="AB28" s="113">
        <f>C28-F28-G28-H28</f>
        <v>0</v>
      </c>
      <c r="AL28" s="93"/>
      <c r="AN28" s="14" t="s">
        <v>136</v>
      </c>
      <c r="AO28" s="14">
        <v>41042438</v>
      </c>
      <c r="AP28" s="114">
        <f t="shared" si="5"/>
        <v>40722782</v>
      </c>
    </row>
    <row r="29" spans="1:42" s="13" customFormat="1" ht="24.75" customHeight="1">
      <c r="A29" s="68" t="s">
        <v>3</v>
      </c>
      <c r="B29" s="107" t="s">
        <v>176</v>
      </c>
      <c r="C29" s="104">
        <f>SUM(C30:C33)</f>
        <v>49511872</v>
      </c>
      <c r="D29" s="104">
        <f aca="true" t="shared" si="6" ref="D29:S29">SUM(D30:D33)</f>
        <v>47287360</v>
      </c>
      <c r="E29" s="104">
        <f t="shared" si="6"/>
        <v>2224512</v>
      </c>
      <c r="F29" s="104">
        <f t="shared" si="6"/>
        <v>293493</v>
      </c>
      <c r="G29" s="104">
        <f t="shared" si="6"/>
        <v>0</v>
      </c>
      <c r="H29" s="104">
        <f t="shared" si="6"/>
        <v>49218379</v>
      </c>
      <c r="I29" s="104">
        <f t="shared" si="6"/>
        <v>14785898</v>
      </c>
      <c r="J29" s="104">
        <f t="shared" si="6"/>
        <v>1459381</v>
      </c>
      <c r="K29" s="104">
        <f t="shared" si="6"/>
        <v>47700</v>
      </c>
      <c r="L29" s="104">
        <f t="shared" si="6"/>
        <v>7125</v>
      </c>
      <c r="M29" s="104">
        <f t="shared" si="6"/>
        <v>13271692</v>
      </c>
      <c r="N29" s="104">
        <f t="shared" si="6"/>
        <v>0</v>
      </c>
      <c r="O29" s="104">
        <f t="shared" si="6"/>
        <v>0</v>
      </c>
      <c r="P29" s="104">
        <f t="shared" si="6"/>
        <v>0</v>
      </c>
      <c r="Q29" s="104">
        <f t="shared" si="6"/>
        <v>0</v>
      </c>
      <c r="R29" s="104">
        <f t="shared" si="6"/>
        <v>34432481</v>
      </c>
      <c r="S29" s="104">
        <f t="shared" si="6"/>
        <v>47704173</v>
      </c>
      <c r="T29" s="47">
        <f t="shared" si="2"/>
        <v>0.10240879519120177</v>
      </c>
      <c r="U29" s="78" t="s">
        <v>5</v>
      </c>
      <c r="V29" s="84" t="s">
        <v>59</v>
      </c>
      <c r="W29" s="86">
        <v>34153</v>
      </c>
      <c r="X29" s="86">
        <f t="shared" si="3"/>
        <v>47253207</v>
      </c>
      <c r="Y29" s="76"/>
      <c r="Z29" s="116">
        <v>0</v>
      </c>
      <c r="AB29" s="93"/>
      <c r="AK29" s="112">
        <v>47287360</v>
      </c>
      <c r="AL29" s="93">
        <f>AK29-D29</f>
        <v>0</v>
      </c>
      <c r="AN29" s="13" t="s">
        <v>61</v>
      </c>
      <c r="AO29" s="13">
        <v>4307835</v>
      </c>
      <c r="AP29" s="114">
        <f t="shared" si="5"/>
        <v>-42979525</v>
      </c>
    </row>
    <row r="30" spans="1:42" s="14" customFormat="1" ht="24.75" customHeight="1">
      <c r="A30" s="71" t="s">
        <v>5</v>
      </c>
      <c r="B30" s="132" t="s">
        <v>90</v>
      </c>
      <c r="C30" s="115">
        <v>71588</v>
      </c>
      <c r="D30" s="115">
        <v>5700</v>
      </c>
      <c r="E30" s="115">
        <v>65888</v>
      </c>
      <c r="F30" s="115">
        <v>1300</v>
      </c>
      <c r="G30" s="115">
        <v>0</v>
      </c>
      <c r="H30" s="115">
        <v>70288</v>
      </c>
      <c r="I30" s="115">
        <v>70288</v>
      </c>
      <c r="J30" s="115">
        <v>63388</v>
      </c>
      <c r="K30" s="115">
        <v>4700</v>
      </c>
      <c r="L30" s="115"/>
      <c r="M30" s="115">
        <v>2200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2200</v>
      </c>
      <c r="T30" s="108">
        <f t="shared" si="2"/>
        <v>0.9687002048713863</v>
      </c>
      <c r="U30" s="78" t="s">
        <v>6</v>
      </c>
      <c r="V30" s="84" t="s">
        <v>86</v>
      </c>
      <c r="W30" s="86">
        <v>8361462</v>
      </c>
      <c r="X30" s="86">
        <f t="shared" si="3"/>
        <v>-8355762</v>
      </c>
      <c r="Y30" s="76"/>
      <c r="Z30" s="116">
        <v>0</v>
      </c>
      <c r="AA30" s="13"/>
      <c r="AB30" s="93"/>
      <c r="AK30" s="129"/>
      <c r="AL30" s="93"/>
      <c r="AN30" s="14" t="s">
        <v>62</v>
      </c>
      <c r="AO30" s="14">
        <v>15525928</v>
      </c>
      <c r="AP30" s="114">
        <f t="shared" si="5"/>
        <v>15520228</v>
      </c>
    </row>
    <row r="31" spans="1:42" s="14" customFormat="1" ht="24.75" customHeight="1">
      <c r="A31" s="71" t="s">
        <v>6</v>
      </c>
      <c r="B31" s="132" t="s">
        <v>91</v>
      </c>
      <c r="C31" s="115">
        <v>6255015</v>
      </c>
      <c r="D31" s="115">
        <v>5924922</v>
      </c>
      <c r="E31" s="115">
        <v>330093</v>
      </c>
      <c r="F31" s="115">
        <v>15588</v>
      </c>
      <c r="G31" s="115">
        <v>0</v>
      </c>
      <c r="H31" s="115">
        <v>6239427</v>
      </c>
      <c r="I31" s="115">
        <v>5713238</v>
      </c>
      <c r="J31" s="115">
        <v>675369</v>
      </c>
      <c r="K31" s="115"/>
      <c r="L31" s="115"/>
      <c r="M31" s="115">
        <v>5037869</v>
      </c>
      <c r="N31" s="115"/>
      <c r="O31" s="115">
        <v>0</v>
      </c>
      <c r="P31" s="115">
        <v>0</v>
      </c>
      <c r="Q31" s="115"/>
      <c r="R31" s="115">
        <v>526189</v>
      </c>
      <c r="S31" s="115">
        <v>5564058</v>
      </c>
      <c r="T31" s="108">
        <f t="shared" si="2"/>
        <v>0.11821124903251011</v>
      </c>
      <c r="U31" s="78" t="s">
        <v>7</v>
      </c>
      <c r="V31" s="84" t="s">
        <v>61</v>
      </c>
      <c r="W31" s="86">
        <v>4307835</v>
      </c>
      <c r="X31" s="86">
        <f t="shared" si="3"/>
        <v>1617087</v>
      </c>
      <c r="Y31" s="76"/>
      <c r="Z31" s="116">
        <v>0</v>
      </c>
      <c r="AA31" s="13"/>
      <c r="AB31" s="93"/>
      <c r="AK31" s="129"/>
      <c r="AL31" s="93"/>
      <c r="AN31" s="14" t="s">
        <v>106</v>
      </c>
      <c r="AO31" s="14">
        <v>2660829</v>
      </c>
      <c r="AP31" s="114">
        <f t="shared" si="5"/>
        <v>-3264093</v>
      </c>
    </row>
    <row r="32" spans="1:42" s="14" customFormat="1" ht="24.75" customHeight="1">
      <c r="A32" s="71" t="s">
        <v>7</v>
      </c>
      <c r="B32" s="132" t="s">
        <v>92</v>
      </c>
      <c r="C32" s="115">
        <v>7513563</v>
      </c>
      <c r="D32" s="115">
        <v>5922955</v>
      </c>
      <c r="E32" s="115">
        <v>1590608</v>
      </c>
      <c r="F32" s="115">
        <v>275805</v>
      </c>
      <c r="G32" s="115">
        <v>0</v>
      </c>
      <c r="H32" s="115">
        <v>7237758</v>
      </c>
      <c r="I32" s="115">
        <v>5923487</v>
      </c>
      <c r="J32" s="115">
        <v>254025</v>
      </c>
      <c r="K32" s="115"/>
      <c r="L32" s="115">
        <v>0</v>
      </c>
      <c r="M32" s="115">
        <v>5669462</v>
      </c>
      <c r="N32" s="115">
        <v>0</v>
      </c>
      <c r="O32" s="115">
        <v>0</v>
      </c>
      <c r="P32" s="115">
        <v>0</v>
      </c>
      <c r="Q32" s="115"/>
      <c r="R32" s="115">
        <v>1314271</v>
      </c>
      <c r="S32" s="115">
        <v>6983733</v>
      </c>
      <c r="T32" s="108">
        <f t="shared" si="2"/>
        <v>0.042884368615985824</v>
      </c>
      <c r="U32" s="78"/>
      <c r="V32" s="84" t="s">
        <v>62</v>
      </c>
      <c r="W32" s="86">
        <v>15525928</v>
      </c>
      <c r="X32" s="86">
        <f t="shared" si="3"/>
        <v>-9602973</v>
      </c>
      <c r="Y32" s="76"/>
      <c r="Z32" s="116">
        <v>0</v>
      </c>
      <c r="AA32" s="13"/>
      <c r="AB32" s="93"/>
      <c r="AK32" s="129"/>
      <c r="AL32" s="93"/>
      <c r="AN32" s="14" t="s">
        <v>63</v>
      </c>
      <c r="AO32" s="14">
        <v>10152231</v>
      </c>
      <c r="AP32" s="114">
        <f t="shared" si="5"/>
        <v>4229276</v>
      </c>
    </row>
    <row r="33" spans="1:42" s="14" customFormat="1" ht="24.75" customHeight="1">
      <c r="A33" s="71" t="s">
        <v>8</v>
      </c>
      <c r="B33" s="132" t="s">
        <v>93</v>
      </c>
      <c r="C33" s="115">
        <v>35671706</v>
      </c>
      <c r="D33" s="115">
        <v>35433783</v>
      </c>
      <c r="E33" s="115">
        <v>237923</v>
      </c>
      <c r="F33" s="115">
        <v>800</v>
      </c>
      <c r="G33" s="115">
        <v>0</v>
      </c>
      <c r="H33" s="115">
        <v>35670906</v>
      </c>
      <c r="I33" s="115">
        <v>3078885</v>
      </c>
      <c r="J33" s="115">
        <v>466599</v>
      </c>
      <c r="K33" s="115">
        <v>43000</v>
      </c>
      <c r="L33" s="115">
        <v>7125</v>
      </c>
      <c r="M33" s="115">
        <v>2562161</v>
      </c>
      <c r="N33" s="115">
        <v>0</v>
      </c>
      <c r="O33" s="115">
        <v>0</v>
      </c>
      <c r="P33" s="115">
        <v>0</v>
      </c>
      <c r="Q33" s="115"/>
      <c r="R33" s="115">
        <v>32592021</v>
      </c>
      <c r="S33" s="115">
        <v>35154182</v>
      </c>
      <c r="T33" s="108">
        <f t="shared" si="2"/>
        <v>0.16782828848755313</v>
      </c>
      <c r="U33" s="78" t="s">
        <v>8</v>
      </c>
      <c r="V33" s="84" t="s">
        <v>106</v>
      </c>
      <c r="W33" s="86">
        <v>2660829</v>
      </c>
      <c r="X33" s="86">
        <f t="shared" si="3"/>
        <v>32772954</v>
      </c>
      <c r="Y33" s="76"/>
      <c r="Z33" s="116"/>
      <c r="AA33" s="13"/>
      <c r="AB33" s="93"/>
      <c r="AK33" s="129"/>
      <c r="AL33" s="93"/>
      <c r="AN33" s="14" t="s">
        <v>137</v>
      </c>
      <c r="AO33" s="14">
        <v>8315862</v>
      </c>
      <c r="AP33" s="114">
        <f t="shared" si="5"/>
        <v>-27117921</v>
      </c>
    </row>
    <row r="34" spans="1:42" s="14" customFormat="1" ht="24.75" customHeight="1">
      <c r="A34" s="68" t="s">
        <v>10</v>
      </c>
      <c r="B34" s="107" t="s">
        <v>193</v>
      </c>
      <c r="C34" s="104">
        <f>SUM(C35:C40)</f>
        <v>110824988</v>
      </c>
      <c r="D34" s="104">
        <f aca="true" t="shared" si="7" ref="D34:S34">SUM(D35:D40)</f>
        <v>73773711</v>
      </c>
      <c r="E34" s="104">
        <f t="shared" si="7"/>
        <v>37051277</v>
      </c>
      <c r="F34" s="104">
        <f t="shared" si="7"/>
        <v>1184907</v>
      </c>
      <c r="G34" s="104">
        <f t="shared" si="7"/>
        <v>0</v>
      </c>
      <c r="H34" s="104">
        <f t="shared" si="7"/>
        <v>109640081</v>
      </c>
      <c r="I34" s="104">
        <f t="shared" si="7"/>
        <v>98474116</v>
      </c>
      <c r="J34" s="104">
        <f t="shared" si="7"/>
        <v>24691919</v>
      </c>
      <c r="K34" s="104">
        <f t="shared" si="7"/>
        <v>84759</v>
      </c>
      <c r="L34" s="104">
        <f t="shared" si="7"/>
        <v>0</v>
      </c>
      <c r="M34" s="104">
        <f t="shared" si="7"/>
        <v>73047351</v>
      </c>
      <c r="N34" s="104">
        <f t="shared" si="7"/>
        <v>0</v>
      </c>
      <c r="O34" s="104">
        <f t="shared" si="7"/>
        <v>0</v>
      </c>
      <c r="P34" s="104">
        <f t="shared" si="7"/>
        <v>0</v>
      </c>
      <c r="Q34" s="104">
        <f t="shared" si="7"/>
        <v>650087</v>
      </c>
      <c r="R34" s="104">
        <f t="shared" si="7"/>
        <v>11165965</v>
      </c>
      <c r="S34" s="104">
        <f t="shared" si="7"/>
        <v>84863403</v>
      </c>
      <c r="T34" s="47">
        <f t="shared" si="2"/>
        <v>0.25160599563036445</v>
      </c>
      <c r="U34" s="78"/>
      <c r="V34" s="84"/>
      <c r="W34" s="86"/>
      <c r="X34" s="86"/>
      <c r="Y34" s="76"/>
      <c r="Z34" s="116"/>
      <c r="AA34" s="13"/>
      <c r="AB34" s="93"/>
      <c r="AK34" s="129">
        <v>73773711</v>
      </c>
      <c r="AL34" s="93">
        <f>AK34-D34</f>
        <v>0</v>
      </c>
      <c r="AN34" s="14" t="s">
        <v>126</v>
      </c>
      <c r="AO34" s="14">
        <v>208150</v>
      </c>
      <c r="AP34" s="114">
        <f t="shared" si="5"/>
        <v>-73565561</v>
      </c>
    </row>
    <row r="35" spans="1:42" s="15" customFormat="1" ht="24.75" customHeight="1">
      <c r="A35" s="71" t="s">
        <v>5</v>
      </c>
      <c r="B35" s="132" t="s">
        <v>81</v>
      </c>
      <c r="C35" s="115">
        <v>968996</v>
      </c>
      <c r="D35" s="115">
        <v>621370</v>
      </c>
      <c r="E35" s="115">
        <v>347626</v>
      </c>
      <c r="F35" s="115"/>
      <c r="G35" s="115"/>
      <c r="H35" s="115">
        <v>968996</v>
      </c>
      <c r="I35" s="115">
        <v>347626</v>
      </c>
      <c r="J35" s="115">
        <v>347626</v>
      </c>
      <c r="K35" s="115"/>
      <c r="L35" s="115"/>
      <c r="M35" s="115"/>
      <c r="N35" s="115"/>
      <c r="O35" s="115"/>
      <c r="P35" s="115"/>
      <c r="Q35" s="115"/>
      <c r="R35" s="115">
        <v>621370</v>
      </c>
      <c r="S35" s="115">
        <v>621370</v>
      </c>
      <c r="T35" s="108">
        <f t="shared" si="2"/>
        <v>1</v>
      </c>
      <c r="U35" s="78" t="s">
        <v>19</v>
      </c>
      <c r="V35" s="84" t="s">
        <v>63</v>
      </c>
      <c r="W35" s="86">
        <v>10152231</v>
      </c>
      <c r="X35" s="86">
        <f t="shared" si="3"/>
        <v>-9530861</v>
      </c>
      <c r="Y35" s="76"/>
      <c r="Z35" s="116">
        <v>0</v>
      </c>
      <c r="AA35" s="13"/>
      <c r="AB35" s="93"/>
      <c r="AK35" s="113"/>
      <c r="AL35" s="93"/>
      <c r="AN35" s="15" t="s">
        <v>127</v>
      </c>
      <c r="AO35" s="15">
        <v>5145418</v>
      </c>
      <c r="AP35" s="114">
        <f t="shared" si="5"/>
        <v>4524048</v>
      </c>
    </row>
    <row r="36" spans="1:42" s="28" customFormat="1" ht="24.75" customHeight="1">
      <c r="A36" s="71" t="s">
        <v>6</v>
      </c>
      <c r="B36" s="132" t="s">
        <v>61</v>
      </c>
      <c r="C36" s="115">
        <v>28430507</v>
      </c>
      <c r="D36" s="115">
        <v>747008</v>
      </c>
      <c r="E36" s="115">
        <v>27683499</v>
      </c>
      <c r="F36" s="115">
        <v>11200</v>
      </c>
      <c r="G36" s="115"/>
      <c r="H36" s="115">
        <v>28419307</v>
      </c>
      <c r="I36" s="115">
        <v>27845179</v>
      </c>
      <c r="J36" s="115">
        <v>348715</v>
      </c>
      <c r="K36" s="115">
        <v>10000</v>
      </c>
      <c r="L36" s="115"/>
      <c r="M36" s="115">
        <v>27486464</v>
      </c>
      <c r="N36" s="115"/>
      <c r="O36" s="115"/>
      <c r="P36" s="115"/>
      <c r="Q36" s="115"/>
      <c r="R36" s="115">
        <v>574128</v>
      </c>
      <c r="S36" s="115">
        <v>28060592</v>
      </c>
      <c r="T36" s="108">
        <f t="shared" si="2"/>
        <v>0.01288248138034954</v>
      </c>
      <c r="U36" s="78" t="s">
        <v>10</v>
      </c>
      <c r="V36" s="83" t="s">
        <v>137</v>
      </c>
      <c r="W36" s="87">
        <v>8315862</v>
      </c>
      <c r="X36" s="86">
        <f t="shared" si="3"/>
        <v>-7568854</v>
      </c>
      <c r="Y36" s="77"/>
      <c r="Z36" s="116">
        <f>+C36-F36-G36-H36</f>
        <v>0</v>
      </c>
      <c r="AA36" s="119"/>
      <c r="AB36" s="93">
        <f>C36-F36-G36-H36</f>
        <v>0</v>
      </c>
      <c r="AK36" s="114"/>
      <c r="AL36" s="93"/>
      <c r="AN36" s="14" t="s">
        <v>137</v>
      </c>
      <c r="AO36" s="14">
        <v>8315862</v>
      </c>
      <c r="AP36" s="114">
        <f t="shared" si="5"/>
        <v>7568854</v>
      </c>
    </row>
    <row r="37" spans="1:42" s="13" customFormat="1" ht="24.75" customHeight="1">
      <c r="A37" s="71" t="s">
        <v>7</v>
      </c>
      <c r="B37" s="132" t="s">
        <v>83</v>
      </c>
      <c r="C37" s="115">
        <v>37353702</v>
      </c>
      <c r="D37" s="115">
        <v>36637586</v>
      </c>
      <c r="E37" s="115">
        <v>716116</v>
      </c>
      <c r="F37" s="115">
        <v>0</v>
      </c>
      <c r="G37" s="115"/>
      <c r="H37" s="115">
        <v>37353702</v>
      </c>
      <c r="I37" s="115">
        <v>34961353</v>
      </c>
      <c r="J37" s="115">
        <v>20634929</v>
      </c>
      <c r="K37" s="115">
        <v>58869</v>
      </c>
      <c r="L37" s="115">
        <v>0</v>
      </c>
      <c r="M37" s="115">
        <v>13642583</v>
      </c>
      <c r="N37" s="115"/>
      <c r="O37" s="115"/>
      <c r="P37" s="115"/>
      <c r="Q37" s="115">
        <v>624972</v>
      </c>
      <c r="R37" s="115">
        <v>2392349</v>
      </c>
      <c r="S37" s="115">
        <v>16659904</v>
      </c>
      <c r="T37" s="108">
        <f t="shared" si="2"/>
        <v>0.5919049528775389</v>
      </c>
      <c r="U37" s="78" t="s">
        <v>5</v>
      </c>
      <c r="V37" s="85" t="s">
        <v>126</v>
      </c>
      <c r="W37" s="86">
        <v>208150</v>
      </c>
      <c r="X37" s="86">
        <f t="shared" si="3"/>
        <v>36429436</v>
      </c>
      <c r="Y37" s="76"/>
      <c r="Z37" s="120"/>
      <c r="AA37" s="23"/>
      <c r="AB37" s="121"/>
      <c r="AK37" s="112"/>
      <c r="AL37" s="93"/>
      <c r="AN37" s="13" t="s">
        <v>153</v>
      </c>
      <c r="AO37" s="13">
        <v>4127407</v>
      </c>
      <c r="AP37" s="114">
        <f t="shared" si="5"/>
        <v>-32510179</v>
      </c>
    </row>
    <row r="38" spans="1:42" s="14" customFormat="1" ht="24.75" customHeight="1">
      <c r="A38" s="71" t="s">
        <v>8</v>
      </c>
      <c r="B38" s="132" t="s">
        <v>84</v>
      </c>
      <c r="C38" s="115">
        <v>11772293</v>
      </c>
      <c r="D38" s="115">
        <v>7643671</v>
      </c>
      <c r="E38" s="115">
        <v>4128622</v>
      </c>
      <c r="F38" s="115">
        <v>1164015</v>
      </c>
      <c r="G38" s="115"/>
      <c r="H38" s="115">
        <v>10608278</v>
      </c>
      <c r="I38" s="115">
        <v>5897501</v>
      </c>
      <c r="J38" s="115">
        <v>1882395</v>
      </c>
      <c r="K38" s="115">
        <v>10490</v>
      </c>
      <c r="L38" s="115">
        <v>0</v>
      </c>
      <c r="M38" s="115">
        <v>4004616</v>
      </c>
      <c r="N38" s="115"/>
      <c r="O38" s="115"/>
      <c r="P38" s="115"/>
      <c r="Q38" s="115"/>
      <c r="R38" s="115">
        <v>4710777</v>
      </c>
      <c r="S38" s="115">
        <v>8715393</v>
      </c>
      <c r="T38" s="108">
        <f t="shared" si="2"/>
        <v>0.3209639133592347</v>
      </c>
      <c r="U38" s="78" t="s">
        <v>6</v>
      </c>
      <c r="V38" s="85" t="s">
        <v>127</v>
      </c>
      <c r="W38" s="86">
        <v>5145418</v>
      </c>
      <c r="X38" s="86">
        <f t="shared" si="3"/>
        <v>2498253</v>
      </c>
      <c r="Y38" s="76"/>
      <c r="Z38" s="120"/>
      <c r="AA38" s="23"/>
      <c r="AB38" s="121"/>
      <c r="AK38" s="129"/>
      <c r="AL38" s="93"/>
      <c r="AN38" s="14" t="s">
        <v>154</v>
      </c>
      <c r="AO38" s="14">
        <v>179835</v>
      </c>
      <c r="AP38" s="114">
        <f t="shared" si="5"/>
        <v>-7463836</v>
      </c>
    </row>
    <row r="39" spans="1:42" s="14" customFormat="1" ht="24.75" customHeight="1">
      <c r="A39" s="71" t="s">
        <v>19</v>
      </c>
      <c r="B39" s="132" t="s">
        <v>162</v>
      </c>
      <c r="C39" s="115">
        <v>4605052</v>
      </c>
      <c r="D39" s="115">
        <v>952144</v>
      </c>
      <c r="E39" s="115">
        <v>3652908</v>
      </c>
      <c r="F39" s="115">
        <v>300</v>
      </c>
      <c r="G39" s="115"/>
      <c r="H39" s="115">
        <v>4604752</v>
      </c>
      <c r="I39" s="115">
        <v>4013890</v>
      </c>
      <c r="J39" s="115">
        <v>115915</v>
      </c>
      <c r="K39" s="115">
        <v>5400</v>
      </c>
      <c r="L39" s="115"/>
      <c r="M39" s="115">
        <v>3867460</v>
      </c>
      <c r="N39" s="115"/>
      <c r="O39" s="115"/>
      <c r="P39" s="115"/>
      <c r="Q39" s="115">
        <v>25115</v>
      </c>
      <c r="R39" s="115">
        <v>590862</v>
      </c>
      <c r="S39" s="115">
        <v>4483437</v>
      </c>
      <c r="T39" s="108">
        <f t="shared" si="2"/>
        <v>0.030223797861924466</v>
      </c>
      <c r="U39" s="78"/>
      <c r="V39" s="85"/>
      <c r="W39" s="86"/>
      <c r="X39" s="86"/>
      <c r="Y39" s="76"/>
      <c r="Z39" s="120"/>
      <c r="AA39" s="23"/>
      <c r="AB39" s="121"/>
      <c r="AK39" s="129"/>
      <c r="AL39" s="93"/>
      <c r="AN39" s="14" t="s">
        <v>129</v>
      </c>
      <c r="AO39" s="14">
        <v>1025373</v>
      </c>
      <c r="AP39" s="114">
        <f t="shared" si="5"/>
        <v>73229</v>
      </c>
    </row>
    <row r="40" spans="1:42" s="14" customFormat="1" ht="24.75" customHeight="1">
      <c r="A40" s="71" t="s">
        <v>20</v>
      </c>
      <c r="B40" s="132" t="s">
        <v>85</v>
      </c>
      <c r="C40" s="115">
        <v>27694438</v>
      </c>
      <c r="D40" s="115">
        <v>27171932</v>
      </c>
      <c r="E40" s="115">
        <v>522506</v>
      </c>
      <c r="F40" s="115">
        <v>9392</v>
      </c>
      <c r="G40" s="115"/>
      <c r="H40" s="115">
        <v>27685046</v>
      </c>
      <c r="I40" s="115">
        <v>25408567</v>
      </c>
      <c r="J40" s="115">
        <v>1362339</v>
      </c>
      <c r="K40" s="115"/>
      <c r="L40" s="115"/>
      <c r="M40" s="115">
        <v>24046228</v>
      </c>
      <c r="N40" s="115"/>
      <c r="O40" s="115"/>
      <c r="P40" s="115"/>
      <c r="Q40" s="115"/>
      <c r="R40" s="115">
        <v>2276479</v>
      </c>
      <c r="S40" s="115">
        <v>26322707</v>
      </c>
      <c r="T40" s="108">
        <f t="shared" si="2"/>
        <v>0.05361730946888898</v>
      </c>
      <c r="U40" s="78" t="s">
        <v>7</v>
      </c>
      <c r="V40" s="85" t="s">
        <v>128</v>
      </c>
      <c r="W40" s="86">
        <v>2962294</v>
      </c>
      <c r="X40" s="86">
        <f t="shared" si="3"/>
        <v>24209638</v>
      </c>
      <c r="Y40" s="76"/>
      <c r="Z40" s="120"/>
      <c r="AA40" s="23"/>
      <c r="AB40" s="121"/>
      <c r="AK40" s="129"/>
      <c r="AL40" s="93"/>
      <c r="AN40" s="14" t="s">
        <v>123</v>
      </c>
      <c r="AO40" s="14">
        <v>2160857</v>
      </c>
      <c r="AP40" s="114">
        <f t="shared" si="5"/>
        <v>-25011075</v>
      </c>
    </row>
    <row r="41" spans="1:42" s="28" customFormat="1" ht="24.75" customHeight="1">
      <c r="A41" s="68" t="s">
        <v>46</v>
      </c>
      <c r="B41" s="107" t="s">
        <v>178</v>
      </c>
      <c r="C41" s="104">
        <f>SUM(C42:C46)</f>
        <v>17150802.715</v>
      </c>
      <c r="D41" s="104">
        <f aca="true" t="shared" si="8" ref="D41:S41">SUM(D42:D46)</f>
        <v>14729854.715</v>
      </c>
      <c r="E41" s="104">
        <f t="shared" si="8"/>
        <v>2420948</v>
      </c>
      <c r="F41" s="104">
        <f t="shared" si="8"/>
        <v>37100</v>
      </c>
      <c r="G41" s="104">
        <f t="shared" si="8"/>
        <v>0</v>
      </c>
      <c r="H41" s="104">
        <f t="shared" si="8"/>
        <v>17113702.715</v>
      </c>
      <c r="I41" s="104">
        <f t="shared" si="8"/>
        <v>9369236.045</v>
      </c>
      <c r="J41" s="104">
        <f t="shared" si="8"/>
        <v>2651886</v>
      </c>
      <c r="K41" s="104">
        <f t="shared" si="8"/>
        <v>171760</v>
      </c>
      <c r="L41" s="104">
        <f t="shared" si="8"/>
        <v>0</v>
      </c>
      <c r="M41" s="104">
        <f t="shared" si="8"/>
        <v>6545590.045000001</v>
      </c>
      <c r="N41" s="104">
        <f t="shared" si="8"/>
        <v>0</v>
      </c>
      <c r="O41" s="104">
        <f t="shared" si="8"/>
        <v>0</v>
      </c>
      <c r="P41" s="104">
        <f t="shared" si="8"/>
        <v>0</v>
      </c>
      <c r="Q41" s="104">
        <f t="shared" si="8"/>
        <v>0</v>
      </c>
      <c r="R41" s="104">
        <f t="shared" si="8"/>
        <v>7744466.67</v>
      </c>
      <c r="S41" s="104">
        <f t="shared" si="8"/>
        <v>14290056.715</v>
      </c>
      <c r="T41" s="47">
        <f t="shared" si="2"/>
        <v>0.30137419811371613</v>
      </c>
      <c r="U41" s="78" t="s">
        <v>46</v>
      </c>
      <c r="V41" s="83" t="s">
        <v>153</v>
      </c>
      <c r="W41" s="87">
        <v>4127407</v>
      </c>
      <c r="X41" s="86">
        <f t="shared" si="3"/>
        <v>10602447.715</v>
      </c>
      <c r="Y41" s="77"/>
      <c r="Z41" s="116">
        <f>+C41-F41-G41-H41</f>
        <v>0</v>
      </c>
      <c r="AA41" s="119"/>
      <c r="AB41" s="93">
        <f>C41-F41-G41-H41</f>
        <v>0</v>
      </c>
      <c r="AK41" s="114">
        <v>14729854.715</v>
      </c>
      <c r="AL41" s="93">
        <f>AK41-D41</f>
        <v>0</v>
      </c>
      <c r="AN41" s="13" t="s">
        <v>153</v>
      </c>
      <c r="AO41" s="13">
        <v>4127407</v>
      </c>
      <c r="AP41" s="114">
        <f t="shared" si="5"/>
        <v>-10602447.715</v>
      </c>
    </row>
    <row r="42" spans="1:42" s="13" customFormat="1" ht="30.75" customHeight="1">
      <c r="A42" s="71" t="s">
        <v>5</v>
      </c>
      <c r="B42" s="132" t="s">
        <v>209</v>
      </c>
      <c r="C42" s="115">
        <v>588866</v>
      </c>
      <c r="D42" s="115">
        <v>366654</v>
      </c>
      <c r="E42" s="115">
        <v>222212</v>
      </c>
      <c r="F42" s="115">
        <v>0</v>
      </c>
      <c r="G42" s="115">
        <v>0</v>
      </c>
      <c r="H42" s="115">
        <v>588866</v>
      </c>
      <c r="I42" s="115">
        <v>331426</v>
      </c>
      <c r="J42" s="115">
        <v>50913</v>
      </c>
      <c r="K42" s="115">
        <v>148260</v>
      </c>
      <c r="L42" s="115">
        <v>0</v>
      </c>
      <c r="M42" s="115">
        <v>132253</v>
      </c>
      <c r="N42" s="115">
        <v>0</v>
      </c>
      <c r="O42" s="115">
        <v>0</v>
      </c>
      <c r="P42" s="115">
        <v>0</v>
      </c>
      <c r="Q42" s="115">
        <v>0</v>
      </c>
      <c r="R42" s="115">
        <v>257440</v>
      </c>
      <c r="S42" s="115">
        <v>389693</v>
      </c>
      <c r="T42" s="108">
        <f t="shared" si="2"/>
        <v>0.6009576798440678</v>
      </c>
      <c r="U42" s="78" t="s">
        <v>5</v>
      </c>
      <c r="V42" s="84" t="s">
        <v>154</v>
      </c>
      <c r="W42" s="86">
        <v>179835</v>
      </c>
      <c r="X42" s="86">
        <f t="shared" si="3"/>
        <v>186819</v>
      </c>
      <c r="Y42" s="76"/>
      <c r="Z42" s="120"/>
      <c r="AA42" s="23"/>
      <c r="AB42" s="121"/>
      <c r="AK42" s="112"/>
      <c r="AL42" s="93"/>
      <c r="AN42" s="13" t="s">
        <v>146</v>
      </c>
      <c r="AO42" s="13">
        <v>6536096</v>
      </c>
      <c r="AP42" s="114">
        <f t="shared" si="5"/>
        <v>6169442</v>
      </c>
    </row>
    <row r="43" spans="1:42" s="14" customFormat="1" ht="33" customHeight="1">
      <c r="A43" s="71" t="s">
        <v>6</v>
      </c>
      <c r="B43" s="132" t="s">
        <v>124</v>
      </c>
      <c r="C43" s="115">
        <v>2964648</v>
      </c>
      <c r="D43" s="115">
        <v>2396760</v>
      </c>
      <c r="E43" s="115">
        <v>567888</v>
      </c>
      <c r="F43" s="115">
        <v>0</v>
      </c>
      <c r="G43" s="115">
        <v>0</v>
      </c>
      <c r="H43" s="115">
        <v>2964648</v>
      </c>
      <c r="I43" s="115">
        <v>1390098</v>
      </c>
      <c r="J43" s="115">
        <v>641374</v>
      </c>
      <c r="K43" s="115">
        <v>5000</v>
      </c>
      <c r="L43" s="115">
        <v>0</v>
      </c>
      <c r="M43" s="115">
        <v>743724</v>
      </c>
      <c r="N43" s="115">
        <v>0</v>
      </c>
      <c r="O43" s="115">
        <v>0</v>
      </c>
      <c r="P43" s="115">
        <v>0</v>
      </c>
      <c r="Q43" s="115">
        <v>0</v>
      </c>
      <c r="R43" s="115">
        <v>1574550</v>
      </c>
      <c r="S43" s="115">
        <v>2318274</v>
      </c>
      <c r="T43" s="108">
        <f t="shared" si="2"/>
        <v>0.46498448310838514</v>
      </c>
      <c r="U43" s="78" t="s">
        <v>6</v>
      </c>
      <c r="V43" s="84" t="s">
        <v>129</v>
      </c>
      <c r="W43" s="86">
        <v>1025373</v>
      </c>
      <c r="X43" s="86">
        <f t="shared" si="3"/>
        <v>1371387</v>
      </c>
      <c r="Y43" s="76"/>
      <c r="Z43" s="120"/>
      <c r="AA43" s="23"/>
      <c r="AB43" s="121"/>
      <c r="AK43" s="129"/>
      <c r="AL43" s="93"/>
      <c r="AN43" s="14" t="s">
        <v>64</v>
      </c>
      <c r="AO43" s="14">
        <v>4617749</v>
      </c>
      <c r="AP43" s="114">
        <f t="shared" si="5"/>
        <v>2220989</v>
      </c>
    </row>
    <row r="44" spans="1:42" s="14" customFormat="1" ht="24.75" customHeight="1">
      <c r="A44" s="71" t="s">
        <v>7</v>
      </c>
      <c r="B44" s="132" t="s">
        <v>125</v>
      </c>
      <c r="C44" s="115">
        <v>7992322.515</v>
      </c>
      <c r="D44" s="115">
        <v>7027911.515</v>
      </c>
      <c r="E44" s="115">
        <v>964411</v>
      </c>
      <c r="F44" s="115">
        <v>0</v>
      </c>
      <c r="G44" s="115">
        <v>0</v>
      </c>
      <c r="H44" s="115">
        <v>7992322.515000001</v>
      </c>
      <c r="I44" s="115">
        <v>2474812.845</v>
      </c>
      <c r="J44" s="115">
        <v>348473</v>
      </c>
      <c r="K44" s="115">
        <v>0</v>
      </c>
      <c r="L44" s="115">
        <v>0</v>
      </c>
      <c r="M44" s="115">
        <v>2126339.845</v>
      </c>
      <c r="N44" s="115">
        <v>0</v>
      </c>
      <c r="O44" s="115">
        <v>0</v>
      </c>
      <c r="P44" s="115">
        <v>0</v>
      </c>
      <c r="Q44" s="115">
        <v>0</v>
      </c>
      <c r="R44" s="115">
        <v>5517509.67</v>
      </c>
      <c r="S44" s="115">
        <v>7643849.515</v>
      </c>
      <c r="T44" s="108">
        <f t="shared" si="2"/>
        <v>0.14080781934845663</v>
      </c>
      <c r="U44" s="78" t="s">
        <v>7</v>
      </c>
      <c r="V44" s="84" t="s">
        <v>123</v>
      </c>
      <c r="W44" s="86">
        <v>2160857</v>
      </c>
      <c r="X44" s="86">
        <f t="shared" si="3"/>
        <v>4867054.515</v>
      </c>
      <c r="Y44" s="76"/>
      <c r="Z44" s="120"/>
      <c r="AA44" s="23"/>
      <c r="AB44" s="121"/>
      <c r="AK44" s="129"/>
      <c r="AL44" s="93"/>
      <c r="AN44" s="14" t="s">
        <v>65</v>
      </c>
      <c r="AO44" s="14">
        <v>491374</v>
      </c>
      <c r="AP44" s="114">
        <f t="shared" si="5"/>
        <v>-6536537.515</v>
      </c>
    </row>
    <row r="45" spans="1:42" s="14" customFormat="1" ht="27" customHeight="1">
      <c r="A45" s="71" t="s">
        <v>8</v>
      </c>
      <c r="B45" s="132" t="s">
        <v>210</v>
      </c>
      <c r="C45" s="115">
        <v>3762835</v>
      </c>
      <c r="D45" s="115">
        <v>3413150</v>
      </c>
      <c r="E45" s="115">
        <v>349685</v>
      </c>
      <c r="F45" s="115">
        <v>37100</v>
      </c>
      <c r="G45" s="115">
        <v>0</v>
      </c>
      <c r="H45" s="115">
        <v>3725735</v>
      </c>
      <c r="I45" s="115">
        <v>3475171</v>
      </c>
      <c r="J45" s="115">
        <v>342928</v>
      </c>
      <c r="K45" s="115">
        <v>15500</v>
      </c>
      <c r="L45" s="115">
        <v>0</v>
      </c>
      <c r="M45" s="115">
        <v>3116743</v>
      </c>
      <c r="N45" s="115">
        <v>0</v>
      </c>
      <c r="O45" s="115">
        <v>0</v>
      </c>
      <c r="P45" s="115">
        <v>0</v>
      </c>
      <c r="Q45" s="115">
        <v>0</v>
      </c>
      <c r="R45" s="115">
        <v>250564</v>
      </c>
      <c r="S45" s="115">
        <v>3367307</v>
      </c>
      <c r="T45" s="108">
        <f t="shared" si="2"/>
        <v>0.10313967283912072</v>
      </c>
      <c r="U45" s="78" t="s">
        <v>8</v>
      </c>
      <c r="V45" s="84" t="s">
        <v>130</v>
      </c>
      <c r="W45" s="86">
        <v>761342</v>
      </c>
      <c r="X45" s="86">
        <f t="shared" si="3"/>
        <v>2651808</v>
      </c>
      <c r="Y45" s="76"/>
      <c r="Z45" s="120"/>
      <c r="AA45" s="23"/>
      <c r="AB45" s="121"/>
      <c r="AK45" s="129"/>
      <c r="AL45" s="93"/>
      <c r="AN45" s="14" t="s">
        <v>66</v>
      </c>
      <c r="AO45" s="14">
        <v>1426973</v>
      </c>
      <c r="AP45" s="114">
        <f t="shared" si="5"/>
        <v>-1986177</v>
      </c>
    </row>
    <row r="46" spans="1:42" s="28" customFormat="1" ht="24.75" customHeight="1">
      <c r="A46" s="71" t="s">
        <v>19</v>
      </c>
      <c r="B46" s="132" t="s">
        <v>211</v>
      </c>
      <c r="C46" s="115">
        <v>1842131.2</v>
      </c>
      <c r="D46" s="115">
        <v>1525379.2</v>
      </c>
      <c r="E46" s="115">
        <v>316752</v>
      </c>
      <c r="F46" s="115">
        <v>0</v>
      </c>
      <c r="G46" s="115">
        <v>0</v>
      </c>
      <c r="H46" s="115">
        <v>1842131.2</v>
      </c>
      <c r="I46" s="115">
        <v>1697728.2</v>
      </c>
      <c r="J46" s="115">
        <v>1268198</v>
      </c>
      <c r="K46" s="115">
        <v>3000</v>
      </c>
      <c r="L46" s="115">
        <v>0</v>
      </c>
      <c r="M46" s="115">
        <v>426530.2</v>
      </c>
      <c r="N46" s="115">
        <v>0</v>
      </c>
      <c r="O46" s="115">
        <v>0</v>
      </c>
      <c r="P46" s="115">
        <v>0</v>
      </c>
      <c r="Q46" s="115">
        <v>0</v>
      </c>
      <c r="R46" s="115">
        <v>144403</v>
      </c>
      <c r="S46" s="115">
        <v>570933.2</v>
      </c>
      <c r="T46" s="108">
        <f t="shared" si="2"/>
        <v>0.7487641425759436</v>
      </c>
      <c r="U46" s="78" t="s">
        <v>47</v>
      </c>
      <c r="V46" s="83" t="s">
        <v>146</v>
      </c>
      <c r="W46" s="87">
        <v>6536096</v>
      </c>
      <c r="X46" s="86">
        <f t="shared" si="3"/>
        <v>-5010716.8</v>
      </c>
      <c r="Y46" s="77"/>
      <c r="Z46" s="116">
        <f>+C46-F46-G46-H46</f>
        <v>0</v>
      </c>
      <c r="AA46" s="119"/>
      <c r="AB46" s="93">
        <f>C46-F46-G46-H46</f>
        <v>0</v>
      </c>
      <c r="AK46" s="114"/>
      <c r="AL46" s="93"/>
      <c r="AN46" s="13" t="s">
        <v>146</v>
      </c>
      <c r="AO46" s="13">
        <v>6536096</v>
      </c>
      <c r="AP46" s="114">
        <f t="shared" si="5"/>
        <v>5010716.8</v>
      </c>
    </row>
    <row r="47" spans="1:42" s="13" customFormat="1" ht="24.75" customHeight="1">
      <c r="A47" s="68" t="s">
        <v>47</v>
      </c>
      <c r="B47" s="107" t="s">
        <v>179</v>
      </c>
      <c r="C47" s="104">
        <f>SUM(C48:C55)</f>
        <v>251243072</v>
      </c>
      <c r="D47" s="104">
        <f aca="true" t="shared" si="9" ref="D47:S47">SUM(D48:D55)</f>
        <v>108520603</v>
      </c>
      <c r="E47" s="104">
        <f t="shared" si="9"/>
        <v>142722469</v>
      </c>
      <c r="F47" s="104">
        <f t="shared" si="9"/>
        <v>45636990</v>
      </c>
      <c r="G47" s="104">
        <f t="shared" si="9"/>
        <v>0.125</v>
      </c>
      <c r="H47" s="104">
        <f t="shared" si="9"/>
        <v>205606082</v>
      </c>
      <c r="I47" s="104">
        <f t="shared" si="9"/>
        <v>170851495</v>
      </c>
      <c r="J47" s="104">
        <f t="shared" si="9"/>
        <v>15767305</v>
      </c>
      <c r="K47" s="104">
        <f t="shared" si="9"/>
        <v>11947483</v>
      </c>
      <c r="L47" s="104">
        <f t="shared" si="9"/>
        <v>22823</v>
      </c>
      <c r="M47" s="104">
        <f t="shared" si="9"/>
        <v>139600422</v>
      </c>
      <c r="N47" s="104">
        <f t="shared" si="9"/>
        <v>2901928</v>
      </c>
      <c r="O47" s="104">
        <f t="shared" si="9"/>
        <v>77334</v>
      </c>
      <c r="P47" s="104">
        <f t="shared" si="9"/>
        <v>0</v>
      </c>
      <c r="Q47" s="104">
        <f t="shared" si="9"/>
        <v>534200</v>
      </c>
      <c r="R47" s="104">
        <f t="shared" si="9"/>
        <v>34754587</v>
      </c>
      <c r="S47" s="104">
        <f t="shared" si="9"/>
        <v>177868471</v>
      </c>
      <c r="T47" s="47">
        <f t="shared" si="2"/>
        <v>0.16234924371015894</v>
      </c>
      <c r="U47" s="78" t="s">
        <v>5</v>
      </c>
      <c r="V47" s="84" t="s">
        <v>64</v>
      </c>
      <c r="W47" s="86">
        <v>4617749</v>
      </c>
      <c r="X47" s="86">
        <f t="shared" si="3"/>
        <v>103902854</v>
      </c>
      <c r="Y47" s="76"/>
      <c r="Z47" s="116">
        <v>0</v>
      </c>
      <c r="AB47" s="93"/>
      <c r="AK47" s="112">
        <v>108520603</v>
      </c>
      <c r="AL47" s="93">
        <f>AK47-D47</f>
        <v>0</v>
      </c>
      <c r="AN47" s="13" t="s">
        <v>67</v>
      </c>
      <c r="AO47" s="13">
        <v>1413512</v>
      </c>
      <c r="AP47" s="114">
        <f t="shared" si="5"/>
        <v>-107107091</v>
      </c>
    </row>
    <row r="48" spans="1:42" s="14" customFormat="1" ht="24.75" customHeight="1">
      <c r="A48" s="71" t="s">
        <v>5</v>
      </c>
      <c r="B48" s="132" t="s">
        <v>67</v>
      </c>
      <c r="C48" s="115">
        <v>1544490</v>
      </c>
      <c r="D48" s="115">
        <v>1413512</v>
      </c>
      <c r="E48" s="115">
        <v>130978</v>
      </c>
      <c r="F48" s="115">
        <v>400</v>
      </c>
      <c r="G48" s="115">
        <v>0</v>
      </c>
      <c r="H48" s="115">
        <v>1544090</v>
      </c>
      <c r="I48" s="115">
        <v>118678</v>
      </c>
      <c r="J48" s="115">
        <v>85792</v>
      </c>
      <c r="K48" s="115">
        <v>0</v>
      </c>
      <c r="L48" s="115">
        <v>0</v>
      </c>
      <c r="M48" s="115">
        <v>32886</v>
      </c>
      <c r="N48" s="115">
        <v>0</v>
      </c>
      <c r="O48" s="115">
        <v>0</v>
      </c>
      <c r="P48" s="115">
        <v>0</v>
      </c>
      <c r="Q48" s="115">
        <v>0</v>
      </c>
      <c r="R48" s="115">
        <v>1425412</v>
      </c>
      <c r="S48" s="115">
        <v>1458298</v>
      </c>
      <c r="T48" s="108">
        <f t="shared" si="2"/>
        <v>0.7228972513861036</v>
      </c>
      <c r="U48" s="78" t="s">
        <v>6</v>
      </c>
      <c r="V48" s="84" t="s">
        <v>65</v>
      </c>
      <c r="W48" s="86">
        <v>491374</v>
      </c>
      <c r="X48" s="86">
        <f t="shared" si="3"/>
        <v>922138</v>
      </c>
      <c r="Y48" s="76"/>
      <c r="Z48" s="116">
        <v>0</v>
      </c>
      <c r="AA48" s="13"/>
      <c r="AB48" s="93"/>
      <c r="AK48" s="129"/>
      <c r="AL48" s="93"/>
      <c r="AP48" s="114"/>
    </row>
    <row r="49" spans="1:42" s="14" customFormat="1" ht="24.75" customHeight="1">
      <c r="A49" s="71" t="s">
        <v>6</v>
      </c>
      <c r="B49" s="132" t="s">
        <v>78</v>
      </c>
      <c r="C49" s="115">
        <v>18176349</v>
      </c>
      <c r="D49" s="115">
        <v>15216180</v>
      </c>
      <c r="E49" s="115">
        <v>2960169</v>
      </c>
      <c r="F49" s="115">
        <v>19800</v>
      </c>
      <c r="G49" s="115">
        <v>0.125</v>
      </c>
      <c r="H49" s="115">
        <v>18156549</v>
      </c>
      <c r="I49" s="115">
        <v>14172667</v>
      </c>
      <c r="J49" s="115">
        <v>2625714</v>
      </c>
      <c r="K49" s="115">
        <v>864411</v>
      </c>
      <c r="L49" s="115">
        <v>12871</v>
      </c>
      <c r="M49" s="115">
        <v>10169371</v>
      </c>
      <c r="N49" s="115">
        <v>0</v>
      </c>
      <c r="O49" s="115">
        <v>0</v>
      </c>
      <c r="P49" s="115">
        <v>0</v>
      </c>
      <c r="Q49" s="115">
        <v>500300</v>
      </c>
      <c r="R49" s="115">
        <v>3983882</v>
      </c>
      <c r="S49" s="115">
        <v>14653553</v>
      </c>
      <c r="T49" s="108">
        <f t="shared" si="2"/>
        <v>0.2471656181578245</v>
      </c>
      <c r="U49" s="78"/>
      <c r="V49" s="84"/>
      <c r="W49" s="86"/>
      <c r="X49" s="86"/>
      <c r="Y49" s="76"/>
      <c r="Z49" s="116"/>
      <c r="AA49" s="13"/>
      <c r="AB49" s="93"/>
      <c r="AK49" s="129"/>
      <c r="AL49" s="93"/>
      <c r="AP49" s="114"/>
    </row>
    <row r="50" spans="1:42" s="14" customFormat="1" ht="24.75" customHeight="1">
      <c r="A50" s="71" t="s">
        <v>7</v>
      </c>
      <c r="B50" s="132" t="s">
        <v>69</v>
      </c>
      <c r="C50" s="115">
        <v>11436805</v>
      </c>
      <c r="D50" s="115">
        <v>8832517</v>
      </c>
      <c r="E50" s="115">
        <v>2604288</v>
      </c>
      <c r="F50" s="115">
        <v>77105</v>
      </c>
      <c r="G50" s="115">
        <v>0</v>
      </c>
      <c r="H50" s="115">
        <v>11359700</v>
      </c>
      <c r="I50" s="115">
        <v>10930614</v>
      </c>
      <c r="J50" s="115">
        <v>5022277</v>
      </c>
      <c r="K50" s="115">
        <v>0</v>
      </c>
      <c r="L50" s="115">
        <v>0</v>
      </c>
      <c r="M50" s="115">
        <v>5891037</v>
      </c>
      <c r="N50" s="115">
        <v>0</v>
      </c>
      <c r="O50" s="115">
        <v>0</v>
      </c>
      <c r="P50" s="115">
        <v>0</v>
      </c>
      <c r="Q50" s="115">
        <v>17300</v>
      </c>
      <c r="R50" s="115">
        <v>429086</v>
      </c>
      <c r="S50" s="115">
        <v>6337423</v>
      </c>
      <c r="T50" s="108">
        <f t="shared" si="2"/>
        <v>0.4594688825348695</v>
      </c>
      <c r="U50" s="78"/>
      <c r="V50" s="84"/>
      <c r="W50" s="86"/>
      <c r="X50" s="86"/>
      <c r="Y50" s="76"/>
      <c r="Z50" s="116"/>
      <c r="AA50" s="13"/>
      <c r="AB50" s="93"/>
      <c r="AK50" s="129"/>
      <c r="AL50" s="93"/>
      <c r="AP50" s="114"/>
    </row>
    <row r="51" spans="1:42" s="14" customFormat="1" ht="24.75" customHeight="1">
      <c r="A51" s="71" t="s">
        <v>8</v>
      </c>
      <c r="B51" s="132" t="s">
        <v>72</v>
      </c>
      <c r="C51" s="115">
        <v>39267696</v>
      </c>
      <c r="D51" s="115">
        <v>29731055</v>
      </c>
      <c r="E51" s="115">
        <v>9536641</v>
      </c>
      <c r="F51" s="115">
        <v>255271</v>
      </c>
      <c r="G51" s="115">
        <v>0</v>
      </c>
      <c r="H51" s="115">
        <v>39012425</v>
      </c>
      <c r="I51" s="115">
        <v>24441690</v>
      </c>
      <c r="J51" s="115">
        <v>2713931</v>
      </c>
      <c r="K51" s="115">
        <v>9877611</v>
      </c>
      <c r="L51" s="115">
        <v>0</v>
      </c>
      <c r="M51" s="115">
        <v>11760014</v>
      </c>
      <c r="N51" s="115">
        <v>0</v>
      </c>
      <c r="O51" s="115">
        <v>77334</v>
      </c>
      <c r="P51" s="115">
        <v>0</v>
      </c>
      <c r="Q51" s="115">
        <v>12800</v>
      </c>
      <c r="R51" s="115">
        <v>14570735</v>
      </c>
      <c r="S51" s="115">
        <v>26420883</v>
      </c>
      <c r="T51" s="108">
        <f t="shared" si="2"/>
        <v>0.5151665862712439</v>
      </c>
      <c r="U51" s="78" t="s">
        <v>7</v>
      </c>
      <c r="V51" s="84" t="s">
        <v>66</v>
      </c>
      <c r="W51" s="86">
        <v>1426973</v>
      </c>
      <c r="X51" s="86">
        <f t="shared" si="3"/>
        <v>28304082</v>
      </c>
      <c r="Y51" s="76"/>
      <c r="Z51" s="116">
        <v>0</v>
      </c>
      <c r="AA51" s="13"/>
      <c r="AB51" s="93"/>
      <c r="AK51" s="129"/>
      <c r="AL51" s="93"/>
      <c r="AP51" s="114"/>
    </row>
    <row r="52" spans="1:42" s="28" customFormat="1" ht="24.75" customHeight="1">
      <c r="A52" s="71" t="s">
        <v>19</v>
      </c>
      <c r="B52" s="132" t="s">
        <v>70</v>
      </c>
      <c r="C52" s="115">
        <v>121927546</v>
      </c>
      <c r="D52" s="115">
        <v>11881184</v>
      </c>
      <c r="E52" s="115">
        <v>110046362</v>
      </c>
      <c r="F52" s="115">
        <v>45204052</v>
      </c>
      <c r="G52" s="115">
        <v>0</v>
      </c>
      <c r="H52" s="115">
        <v>76723494</v>
      </c>
      <c r="I52" s="115">
        <v>73286378</v>
      </c>
      <c r="J52" s="115">
        <v>3662953</v>
      </c>
      <c r="K52" s="115">
        <v>774223</v>
      </c>
      <c r="L52" s="115">
        <v>0</v>
      </c>
      <c r="M52" s="115">
        <v>65947274</v>
      </c>
      <c r="N52" s="115">
        <v>2901928</v>
      </c>
      <c r="O52" s="115">
        <v>0</v>
      </c>
      <c r="P52" s="115">
        <v>0</v>
      </c>
      <c r="Q52" s="115">
        <v>0</v>
      </c>
      <c r="R52" s="115">
        <v>3437116</v>
      </c>
      <c r="S52" s="115">
        <v>72286318</v>
      </c>
      <c r="T52" s="108">
        <f t="shared" si="2"/>
        <v>0.060545712874498996</v>
      </c>
      <c r="U52" s="78" t="s">
        <v>48</v>
      </c>
      <c r="V52" s="83" t="s">
        <v>147</v>
      </c>
      <c r="W52" s="87">
        <v>108520603</v>
      </c>
      <c r="X52" s="86">
        <f t="shared" si="3"/>
        <v>-96639419</v>
      </c>
      <c r="Y52" s="77"/>
      <c r="Z52" s="116">
        <f>+C52-F52-G52-H52</f>
        <v>0</v>
      </c>
      <c r="AA52" s="119"/>
      <c r="AB52" s="93">
        <f>C52-F52-G52-H52</f>
        <v>0</v>
      </c>
      <c r="AK52" s="114"/>
      <c r="AL52" s="93"/>
      <c r="AP52" s="114"/>
    </row>
    <row r="53" spans="1:42" s="13" customFormat="1" ht="24.75" customHeight="1">
      <c r="A53" s="71" t="s">
        <v>20</v>
      </c>
      <c r="B53" s="132" t="s">
        <v>71</v>
      </c>
      <c r="C53" s="115">
        <v>15718387</v>
      </c>
      <c r="D53" s="115">
        <v>15024305</v>
      </c>
      <c r="E53" s="115">
        <v>694082</v>
      </c>
      <c r="F53" s="115">
        <v>13042</v>
      </c>
      <c r="G53" s="115">
        <v>0</v>
      </c>
      <c r="H53" s="115">
        <v>15705345</v>
      </c>
      <c r="I53" s="115">
        <v>11658579</v>
      </c>
      <c r="J53" s="115">
        <v>425280</v>
      </c>
      <c r="K53" s="115">
        <v>221100</v>
      </c>
      <c r="L53" s="115">
        <v>6242</v>
      </c>
      <c r="M53" s="115">
        <v>11005957</v>
      </c>
      <c r="N53" s="115">
        <v>0</v>
      </c>
      <c r="O53" s="115">
        <v>0</v>
      </c>
      <c r="P53" s="115">
        <v>0</v>
      </c>
      <c r="Q53" s="115">
        <v>0</v>
      </c>
      <c r="R53" s="115">
        <v>4046766</v>
      </c>
      <c r="S53" s="115">
        <v>15052723</v>
      </c>
      <c r="T53" s="108">
        <f t="shared" si="2"/>
        <v>0.05597783400532775</v>
      </c>
      <c r="U53" s="78" t="s">
        <v>5</v>
      </c>
      <c r="V53" s="84" t="s">
        <v>67</v>
      </c>
      <c r="W53" s="86">
        <v>1413512</v>
      </c>
      <c r="X53" s="86">
        <f t="shared" si="3"/>
        <v>13610793</v>
      </c>
      <c r="Y53" s="76"/>
      <c r="Z53" s="25"/>
      <c r="AA53" s="24"/>
      <c r="AB53" s="27"/>
      <c r="AK53" s="112"/>
      <c r="AL53" s="93"/>
      <c r="AP53" s="114"/>
    </row>
    <row r="54" spans="1:42" s="14" customFormat="1" ht="24.75" customHeight="1">
      <c r="A54" s="71" t="s">
        <v>21</v>
      </c>
      <c r="B54" s="132" t="s">
        <v>73</v>
      </c>
      <c r="C54" s="115">
        <v>30396130</v>
      </c>
      <c r="D54" s="115">
        <v>14850225</v>
      </c>
      <c r="E54" s="115">
        <v>15545905</v>
      </c>
      <c r="F54" s="115">
        <v>21000</v>
      </c>
      <c r="G54" s="115">
        <v>0</v>
      </c>
      <c r="H54" s="115">
        <v>30375130</v>
      </c>
      <c r="I54" s="115">
        <v>27651869</v>
      </c>
      <c r="J54" s="115">
        <v>1104071</v>
      </c>
      <c r="K54" s="115">
        <v>200138</v>
      </c>
      <c r="L54" s="115">
        <v>0</v>
      </c>
      <c r="M54" s="115">
        <v>26343860</v>
      </c>
      <c r="N54" s="115">
        <v>0</v>
      </c>
      <c r="O54" s="115">
        <v>0</v>
      </c>
      <c r="P54" s="115">
        <v>0</v>
      </c>
      <c r="Q54" s="115">
        <v>3800</v>
      </c>
      <c r="R54" s="115">
        <v>2723261</v>
      </c>
      <c r="S54" s="115">
        <v>29070921</v>
      </c>
      <c r="T54" s="108">
        <f t="shared" si="2"/>
        <v>0.047165310959631696</v>
      </c>
      <c r="U54" s="78" t="s">
        <v>6</v>
      </c>
      <c r="V54" s="84" t="s">
        <v>68</v>
      </c>
      <c r="W54" s="86">
        <v>16925099</v>
      </c>
      <c r="X54" s="86">
        <f t="shared" si="3"/>
        <v>-2074874</v>
      </c>
      <c r="Y54" s="76"/>
      <c r="Z54" s="25"/>
      <c r="AA54" s="24"/>
      <c r="AB54" s="27"/>
      <c r="AK54" s="129"/>
      <c r="AL54" s="93"/>
      <c r="AP54" s="114"/>
    </row>
    <row r="55" spans="1:42" s="14" customFormat="1" ht="24.75" customHeight="1">
      <c r="A55" s="71" t="s">
        <v>22</v>
      </c>
      <c r="B55" s="132" t="s">
        <v>97</v>
      </c>
      <c r="C55" s="115">
        <v>12775669</v>
      </c>
      <c r="D55" s="115">
        <v>11571625</v>
      </c>
      <c r="E55" s="115">
        <v>1204044</v>
      </c>
      <c r="F55" s="115">
        <v>46320</v>
      </c>
      <c r="G55" s="115">
        <v>0</v>
      </c>
      <c r="H55" s="115">
        <v>12729349</v>
      </c>
      <c r="I55" s="115">
        <v>8591020</v>
      </c>
      <c r="J55" s="115">
        <v>127287</v>
      </c>
      <c r="K55" s="115">
        <v>10000</v>
      </c>
      <c r="L55" s="115">
        <v>3710</v>
      </c>
      <c r="M55" s="115">
        <v>8450023</v>
      </c>
      <c r="N55" s="115">
        <v>0</v>
      </c>
      <c r="O55" s="115">
        <v>0</v>
      </c>
      <c r="P55" s="115">
        <v>0</v>
      </c>
      <c r="Q55" s="115">
        <v>0</v>
      </c>
      <c r="R55" s="115">
        <v>4138329</v>
      </c>
      <c r="S55" s="115">
        <v>12588352</v>
      </c>
      <c r="T55" s="108">
        <f t="shared" si="2"/>
        <v>0.016412137324787978</v>
      </c>
      <c r="U55" s="78" t="s">
        <v>7</v>
      </c>
      <c r="V55" s="84" t="s">
        <v>69</v>
      </c>
      <c r="W55" s="86">
        <v>6978328</v>
      </c>
      <c r="X55" s="86">
        <f t="shared" si="3"/>
        <v>4593297</v>
      </c>
      <c r="Y55" s="76"/>
      <c r="Z55" s="25"/>
      <c r="AA55" s="24"/>
      <c r="AB55" s="27"/>
      <c r="AK55" s="129"/>
      <c r="AL55" s="93"/>
      <c r="AP55" s="114"/>
    </row>
    <row r="56" spans="1:42" s="14" customFormat="1" ht="24.75" customHeight="1">
      <c r="A56" s="68" t="s">
        <v>48</v>
      </c>
      <c r="B56" s="107" t="s">
        <v>180</v>
      </c>
      <c r="C56" s="104">
        <f aca="true" t="shared" si="10" ref="C56:S56">SUM(C57:C60)</f>
        <v>461297397</v>
      </c>
      <c r="D56" s="104">
        <f t="shared" si="10"/>
        <v>79087239</v>
      </c>
      <c r="E56" s="104">
        <f t="shared" si="10"/>
        <v>382210158</v>
      </c>
      <c r="F56" s="104">
        <f t="shared" si="10"/>
        <v>238653632</v>
      </c>
      <c r="G56" s="104">
        <f t="shared" si="10"/>
        <v>0</v>
      </c>
      <c r="H56" s="104">
        <f t="shared" si="10"/>
        <v>222643765</v>
      </c>
      <c r="I56" s="104">
        <f t="shared" si="10"/>
        <v>96553091</v>
      </c>
      <c r="J56" s="104">
        <f t="shared" si="10"/>
        <v>1126021</v>
      </c>
      <c r="K56" s="104">
        <f t="shared" si="10"/>
        <v>116270</v>
      </c>
      <c r="L56" s="104">
        <f t="shared" si="10"/>
        <v>0</v>
      </c>
      <c r="M56" s="104">
        <f t="shared" si="10"/>
        <v>95310800</v>
      </c>
      <c r="N56" s="104">
        <f t="shared" si="10"/>
        <v>0</v>
      </c>
      <c r="O56" s="104">
        <f t="shared" si="10"/>
        <v>0</v>
      </c>
      <c r="P56" s="104">
        <f t="shared" si="10"/>
        <v>0</v>
      </c>
      <c r="Q56" s="104">
        <f t="shared" si="10"/>
        <v>0</v>
      </c>
      <c r="R56" s="104">
        <f t="shared" si="10"/>
        <v>126090674</v>
      </c>
      <c r="S56" s="104">
        <f t="shared" si="10"/>
        <v>221401474</v>
      </c>
      <c r="T56" s="47">
        <f t="shared" si="2"/>
        <v>0.012866403210229697</v>
      </c>
      <c r="U56" s="78" t="s">
        <v>8</v>
      </c>
      <c r="V56" s="84" t="s">
        <v>72</v>
      </c>
      <c r="W56" s="86">
        <v>35170910</v>
      </c>
      <c r="X56" s="86">
        <f t="shared" si="3"/>
        <v>43916329</v>
      </c>
      <c r="Y56" s="76"/>
      <c r="Z56" s="25"/>
      <c r="AA56" s="24"/>
      <c r="AB56" s="27"/>
      <c r="AK56" s="129">
        <v>79087239</v>
      </c>
      <c r="AL56" s="93">
        <f>AK56-D56</f>
        <v>0</v>
      </c>
      <c r="AN56" s="14" t="s">
        <v>131</v>
      </c>
      <c r="AO56" s="14">
        <v>215189</v>
      </c>
      <c r="AP56" s="114">
        <f t="shared" si="5"/>
        <v>-78872050</v>
      </c>
    </row>
    <row r="57" spans="1:42" s="15" customFormat="1" ht="24.75" customHeight="1">
      <c r="A57" s="71" t="s">
        <v>5</v>
      </c>
      <c r="B57" s="132" t="s">
        <v>75</v>
      </c>
      <c r="C57" s="115">
        <v>52499833</v>
      </c>
      <c r="D57" s="115">
        <v>7984361</v>
      </c>
      <c r="E57" s="115">
        <v>44515472</v>
      </c>
      <c r="F57" s="115">
        <v>0</v>
      </c>
      <c r="G57" s="115"/>
      <c r="H57" s="115">
        <v>52499833</v>
      </c>
      <c r="I57" s="115">
        <v>44572052</v>
      </c>
      <c r="J57" s="115">
        <v>68216</v>
      </c>
      <c r="K57" s="115">
        <v>0</v>
      </c>
      <c r="L57" s="115"/>
      <c r="M57" s="115">
        <v>44503836</v>
      </c>
      <c r="N57" s="115"/>
      <c r="O57" s="115"/>
      <c r="P57" s="115"/>
      <c r="Q57" s="115"/>
      <c r="R57" s="115">
        <v>7927781</v>
      </c>
      <c r="S57" s="115">
        <v>52431617</v>
      </c>
      <c r="T57" s="108">
        <f t="shared" si="2"/>
        <v>0.0015304657725877192</v>
      </c>
      <c r="U57" s="78" t="s">
        <v>19</v>
      </c>
      <c r="V57" s="84" t="s">
        <v>70</v>
      </c>
      <c r="W57" s="86">
        <v>13965321</v>
      </c>
      <c r="X57" s="86">
        <f t="shared" si="3"/>
        <v>-5980960</v>
      </c>
      <c r="Y57" s="76"/>
      <c r="Z57" s="25"/>
      <c r="AA57" s="24"/>
      <c r="AB57" s="27"/>
      <c r="AK57" s="113"/>
      <c r="AL57" s="93"/>
      <c r="AN57" s="15" t="s">
        <v>124</v>
      </c>
      <c r="AO57" s="15">
        <v>2439123</v>
      </c>
      <c r="AP57" s="114">
        <f t="shared" si="5"/>
        <v>-5545238</v>
      </c>
    </row>
    <row r="58" spans="1:42" s="16" customFormat="1" ht="24.75" customHeight="1">
      <c r="A58" s="71" t="s">
        <v>6</v>
      </c>
      <c r="B58" s="132" t="s">
        <v>89</v>
      </c>
      <c r="C58" s="115">
        <v>82577026</v>
      </c>
      <c r="D58" s="115">
        <v>52889278</v>
      </c>
      <c r="E58" s="115">
        <v>29687748</v>
      </c>
      <c r="F58" s="115"/>
      <c r="G58" s="115"/>
      <c r="H58" s="115">
        <v>82577026</v>
      </c>
      <c r="I58" s="115">
        <v>46453464</v>
      </c>
      <c r="J58" s="115">
        <v>215935</v>
      </c>
      <c r="K58" s="115">
        <v>603</v>
      </c>
      <c r="L58" s="115"/>
      <c r="M58" s="115">
        <v>46236926</v>
      </c>
      <c r="N58" s="115"/>
      <c r="O58" s="115"/>
      <c r="P58" s="115"/>
      <c r="Q58" s="115"/>
      <c r="R58" s="115">
        <v>36123562</v>
      </c>
      <c r="S58" s="115">
        <v>82360488</v>
      </c>
      <c r="T58" s="108">
        <f t="shared" si="2"/>
        <v>0.004661396187806361</v>
      </c>
      <c r="U58" s="78" t="s">
        <v>20</v>
      </c>
      <c r="V58" s="84" t="s">
        <v>71</v>
      </c>
      <c r="W58" s="86">
        <v>10678971</v>
      </c>
      <c r="X58" s="86">
        <f t="shared" si="3"/>
        <v>42210307</v>
      </c>
      <c r="Y58" s="76"/>
      <c r="Z58" s="25"/>
      <c r="AA58" s="24"/>
      <c r="AB58" s="27"/>
      <c r="AK58" s="114"/>
      <c r="AL58" s="93"/>
      <c r="AN58" s="16" t="s">
        <v>132</v>
      </c>
      <c r="AO58" s="16">
        <v>4859254</v>
      </c>
      <c r="AP58" s="114">
        <f t="shared" si="5"/>
        <v>-48030024</v>
      </c>
    </row>
    <row r="59" spans="1:42" s="16" customFormat="1" ht="24.75" customHeight="1">
      <c r="A59" s="71" t="s">
        <v>7</v>
      </c>
      <c r="B59" s="132" t="s">
        <v>88</v>
      </c>
      <c r="C59" s="115">
        <v>318538613</v>
      </c>
      <c r="D59" s="115">
        <v>14043171</v>
      </c>
      <c r="E59" s="115">
        <v>304495442</v>
      </c>
      <c r="F59" s="115">
        <v>238608032</v>
      </c>
      <c r="G59" s="115"/>
      <c r="H59" s="115">
        <v>79930581</v>
      </c>
      <c r="I59" s="115">
        <v>1142306</v>
      </c>
      <c r="J59" s="115">
        <v>396414</v>
      </c>
      <c r="K59" s="115">
        <v>12327</v>
      </c>
      <c r="L59" s="115"/>
      <c r="M59" s="115">
        <v>733565</v>
      </c>
      <c r="N59" s="115">
        <v>0</v>
      </c>
      <c r="O59" s="115"/>
      <c r="P59" s="115"/>
      <c r="Q59" s="115"/>
      <c r="R59" s="115">
        <v>78788275</v>
      </c>
      <c r="S59" s="115">
        <v>79521840</v>
      </c>
      <c r="T59" s="108">
        <f t="shared" si="2"/>
        <v>0.35782093414549165</v>
      </c>
      <c r="U59" s="78" t="s">
        <v>21</v>
      </c>
      <c r="V59" s="84" t="s">
        <v>73</v>
      </c>
      <c r="W59" s="86">
        <v>11816837</v>
      </c>
      <c r="X59" s="86">
        <f t="shared" si="3"/>
        <v>2226334</v>
      </c>
      <c r="Y59" s="76"/>
      <c r="Z59" s="25"/>
      <c r="AA59" s="24"/>
      <c r="AB59" s="27"/>
      <c r="AK59" s="114"/>
      <c r="AL59" s="93"/>
      <c r="AN59" s="16" t="s">
        <v>125</v>
      </c>
      <c r="AO59" s="16">
        <v>7216289</v>
      </c>
      <c r="AP59" s="114">
        <f t="shared" si="5"/>
        <v>-6826882</v>
      </c>
    </row>
    <row r="60" spans="1:42" s="28" customFormat="1" ht="24.75" customHeight="1">
      <c r="A60" s="71" t="s">
        <v>8</v>
      </c>
      <c r="B60" s="132" t="s">
        <v>160</v>
      </c>
      <c r="C60" s="115">
        <v>7681925</v>
      </c>
      <c r="D60" s="115">
        <v>4170429</v>
      </c>
      <c r="E60" s="115">
        <v>3511496</v>
      </c>
      <c r="F60" s="115">
        <v>45600</v>
      </c>
      <c r="G60" s="115"/>
      <c r="H60" s="115">
        <v>7636325</v>
      </c>
      <c r="I60" s="115">
        <v>4385269</v>
      </c>
      <c r="J60" s="115">
        <v>445456</v>
      </c>
      <c r="K60" s="115">
        <v>103340</v>
      </c>
      <c r="L60" s="115"/>
      <c r="M60" s="115">
        <v>3836473</v>
      </c>
      <c r="N60" s="115">
        <v>0</v>
      </c>
      <c r="O60" s="115">
        <v>0</v>
      </c>
      <c r="P60" s="115">
        <v>0</v>
      </c>
      <c r="Q60" s="115">
        <v>0</v>
      </c>
      <c r="R60" s="115">
        <v>3251056</v>
      </c>
      <c r="S60" s="115">
        <v>7087529</v>
      </c>
      <c r="T60" s="108">
        <f t="shared" si="2"/>
        <v>0.1251453445615309</v>
      </c>
      <c r="U60" s="78" t="s">
        <v>22</v>
      </c>
      <c r="V60" s="84" t="s">
        <v>97</v>
      </c>
      <c r="W60" s="86">
        <v>11571625</v>
      </c>
      <c r="X60" s="86">
        <f t="shared" si="3"/>
        <v>-7401196</v>
      </c>
      <c r="Y60" s="76"/>
      <c r="Z60" s="25"/>
      <c r="AA60" s="26"/>
      <c r="AB60" s="27"/>
      <c r="AK60" s="114"/>
      <c r="AL60" s="93"/>
      <c r="AN60" s="28" t="s">
        <v>148</v>
      </c>
      <c r="AO60" s="28">
        <v>8256838</v>
      </c>
      <c r="AP60" s="114">
        <f t="shared" si="5"/>
        <v>4086409</v>
      </c>
    </row>
    <row r="61" spans="1:42" s="13" customFormat="1" ht="24.75" customHeight="1">
      <c r="A61" s="68" t="s">
        <v>49</v>
      </c>
      <c r="B61" s="107" t="s">
        <v>181</v>
      </c>
      <c r="C61" s="104">
        <f>SUM(C62:C68)</f>
        <v>45779852</v>
      </c>
      <c r="D61" s="104">
        <f aca="true" t="shared" si="11" ref="D61:S61">SUM(D62:D68)</f>
        <v>41042438</v>
      </c>
      <c r="E61" s="104">
        <f t="shared" si="11"/>
        <v>4737414</v>
      </c>
      <c r="F61" s="104">
        <f t="shared" si="11"/>
        <v>99731</v>
      </c>
      <c r="G61" s="104">
        <f t="shared" si="11"/>
        <v>0</v>
      </c>
      <c r="H61" s="104">
        <f t="shared" si="11"/>
        <v>45680121</v>
      </c>
      <c r="I61" s="104">
        <f t="shared" si="11"/>
        <v>32868597</v>
      </c>
      <c r="J61" s="104">
        <f t="shared" si="11"/>
        <v>2008910</v>
      </c>
      <c r="K61" s="104">
        <f t="shared" si="11"/>
        <v>13249691</v>
      </c>
      <c r="L61" s="104">
        <f t="shared" si="11"/>
        <v>0</v>
      </c>
      <c r="M61" s="104">
        <f t="shared" si="11"/>
        <v>16703564</v>
      </c>
      <c r="N61" s="104">
        <f t="shared" si="11"/>
        <v>847200</v>
      </c>
      <c r="O61" s="104">
        <f t="shared" si="11"/>
        <v>0</v>
      </c>
      <c r="P61" s="104">
        <f t="shared" si="11"/>
        <v>0</v>
      </c>
      <c r="Q61" s="104">
        <f t="shared" si="11"/>
        <v>59232</v>
      </c>
      <c r="R61" s="104">
        <f t="shared" si="11"/>
        <v>12811524</v>
      </c>
      <c r="S61" s="104">
        <f t="shared" si="11"/>
        <v>30421520</v>
      </c>
      <c r="T61" s="47">
        <f>(J61+K61+L61)/I61</f>
        <v>0.4642303716218858</v>
      </c>
      <c r="U61" s="78" t="s">
        <v>5</v>
      </c>
      <c r="V61" s="84" t="s">
        <v>131</v>
      </c>
      <c r="W61" s="86">
        <v>215189</v>
      </c>
      <c r="X61" s="86">
        <f t="shared" si="3"/>
        <v>40827249</v>
      </c>
      <c r="Y61" s="76"/>
      <c r="Z61" s="120"/>
      <c r="AA61" s="23"/>
      <c r="AB61" s="121"/>
      <c r="AK61" s="112">
        <v>41042438</v>
      </c>
      <c r="AL61" s="93">
        <f>AK61-D61</f>
        <v>0</v>
      </c>
      <c r="AN61" s="13" t="s">
        <v>75</v>
      </c>
      <c r="AO61" s="13">
        <v>5025293</v>
      </c>
      <c r="AP61" s="114">
        <f t="shared" si="5"/>
        <v>-36017145</v>
      </c>
    </row>
    <row r="62" spans="1:42" s="14" customFormat="1" ht="24.75" customHeight="1">
      <c r="A62" s="71" t="s">
        <v>5</v>
      </c>
      <c r="B62" s="132" t="s">
        <v>60</v>
      </c>
      <c r="C62" s="115">
        <v>23702</v>
      </c>
      <c r="D62" s="115">
        <v>7050</v>
      </c>
      <c r="E62" s="115">
        <v>16652</v>
      </c>
      <c r="F62" s="115">
        <v>0</v>
      </c>
      <c r="G62" s="115"/>
      <c r="H62" s="115">
        <v>23702</v>
      </c>
      <c r="I62" s="115">
        <v>23702</v>
      </c>
      <c r="J62" s="115">
        <v>16651</v>
      </c>
      <c r="K62" s="115">
        <v>0</v>
      </c>
      <c r="L62" s="115">
        <v>0</v>
      </c>
      <c r="M62" s="115">
        <v>7051</v>
      </c>
      <c r="N62" s="115"/>
      <c r="O62" s="115"/>
      <c r="P62" s="115"/>
      <c r="Q62" s="115">
        <v>0</v>
      </c>
      <c r="R62" s="115">
        <v>0</v>
      </c>
      <c r="S62" s="115">
        <v>7051</v>
      </c>
      <c r="T62" s="108">
        <f t="shared" si="2"/>
        <v>0.7025145557336934</v>
      </c>
      <c r="U62" s="78" t="s">
        <v>6</v>
      </c>
      <c r="V62" s="84" t="s">
        <v>124</v>
      </c>
      <c r="W62" s="86">
        <v>2439123</v>
      </c>
      <c r="X62" s="86">
        <f t="shared" si="3"/>
        <v>-2432073</v>
      </c>
      <c r="Y62" s="76"/>
      <c r="Z62" s="120"/>
      <c r="AA62" s="23"/>
      <c r="AB62" s="121"/>
      <c r="AK62" s="129"/>
      <c r="AL62" s="93"/>
      <c r="AN62" s="14" t="s">
        <v>76</v>
      </c>
      <c r="AO62" s="14">
        <v>1672525</v>
      </c>
      <c r="AP62" s="114">
        <f t="shared" si="5"/>
        <v>1665475</v>
      </c>
    </row>
    <row r="63" spans="1:42" s="14" customFormat="1" ht="24.75" customHeight="1">
      <c r="A63" s="71" t="s">
        <v>6</v>
      </c>
      <c r="B63" s="132" t="s">
        <v>86</v>
      </c>
      <c r="C63" s="115">
        <v>1755480</v>
      </c>
      <c r="D63" s="115">
        <v>624212</v>
      </c>
      <c r="E63" s="115">
        <v>1131268</v>
      </c>
      <c r="F63" s="115">
        <v>200</v>
      </c>
      <c r="G63" s="115"/>
      <c r="H63" s="115">
        <v>1755280</v>
      </c>
      <c r="I63" s="115">
        <v>1459063</v>
      </c>
      <c r="J63" s="115">
        <v>660416</v>
      </c>
      <c r="K63" s="115">
        <v>0</v>
      </c>
      <c r="L63" s="115"/>
      <c r="M63" s="115">
        <v>798647</v>
      </c>
      <c r="N63" s="115">
        <v>0</v>
      </c>
      <c r="O63" s="115"/>
      <c r="P63" s="115"/>
      <c r="Q63" s="115">
        <v>0</v>
      </c>
      <c r="R63" s="115">
        <v>296217</v>
      </c>
      <c r="S63" s="115">
        <v>1094864</v>
      </c>
      <c r="T63" s="108">
        <f t="shared" si="2"/>
        <v>0.4526302154190737</v>
      </c>
      <c r="U63" s="78" t="s">
        <v>7</v>
      </c>
      <c r="V63" s="84" t="s">
        <v>132</v>
      </c>
      <c r="W63" s="86">
        <v>4859254</v>
      </c>
      <c r="X63" s="86">
        <f t="shared" si="3"/>
        <v>-4235042</v>
      </c>
      <c r="Y63" s="76"/>
      <c r="Z63" s="120"/>
      <c r="AA63" s="23"/>
      <c r="AB63" s="121"/>
      <c r="AK63" s="129"/>
      <c r="AL63" s="93"/>
      <c r="AN63" s="14" t="s">
        <v>77</v>
      </c>
      <c r="AO63" s="14">
        <v>1322155</v>
      </c>
      <c r="AP63" s="114">
        <f t="shared" si="5"/>
        <v>697943</v>
      </c>
    </row>
    <row r="64" spans="1:42" s="14" customFormat="1" ht="24.75" customHeight="1">
      <c r="A64" s="71" t="s">
        <v>7</v>
      </c>
      <c r="B64" s="132" t="s">
        <v>82</v>
      </c>
      <c r="C64" s="115">
        <v>4440805</v>
      </c>
      <c r="D64" s="115">
        <v>4310010</v>
      </c>
      <c r="E64" s="115">
        <v>130795</v>
      </c>
      <c r="F64" s="115">
        <v>800</v>
      </c>
      <c r="G64" s="115"/>
      <c r="H64" s="115">
        <v>4440005</v>
      </c>
      <c r="I64" s="115">
        <v>3427881</v>
      </c>
      <c r="J64" s="115">
        <v>361281</v>
      </c>
      <c r="K64" s="115">
        <v>532440</v>
      </c>
      <c r="L64" s="115"/>
      <c r="M64" s="115">
        <v>1686960</v>
      </c>
      <c r="N64" s="115">
        <v>847200</v>
      </c>
      <c r="O64" s="115"/>
      <c r="P64" s="115"/>
      <c r="Q64" s="115">
        <v>0</v>
      </c>
      <c r="R64" s="115">
        <v>1012124</v>
      </c>
      <c r="S64" s="115">
        <v>3546284</v>
      </c>
      <c r="T64" s="108">
        <f t="shared" si="2"/>
        <v>0.26072112771709405</v>
      </c>
      <c r="U64" s="78"/>
      <c r="V64" s="84"/>
      <c r="W64" s="86"/>
      <c r="X64" s="86"/>
      <c r="Y64" s="76"/>
      <c r="Z64" s="120"/>
      <c r="AA64" s="23"/>
      <c r="AB64" s="121"/>
      <c r="AK64" s="129"/>
      <c r="AL64" s="93"/>
      <c r="AN64" s="14" t="s">
        <v>149</v>
      </c>
      <c r="AO64" s="14">
        <v>7640684</v>
      </c>
      <c r="AP64" s="114">
        <f t="shared" si="5"/>
        <v>3330674</v>
      </c>
    </row>
    <row r="65" spans="1:42" s="14" customFormat="1" ht="24.75" customHeight="1">
      <c r="A65" s="71" t="s">
        <v>8</v>
      </c>
      <c r="B65" s="132" t="s">
        <v>62</v>
      </c>
      <c r="C65" s="115">
        <v>23633126</v>
      </c>
      <c r="D65" s="115">
        <v>22236503</v>
      </c>
      <c r="E65" s="115">
        <v>1396623</v>
      </c>
      <c r="F65" s="115">
        <v>14572</v>
      </c>
      <c r="G65" s="115"/>
      <c r="H65" s="115">
        <v>23618554</v>
      </c>
      <c r="I65" s="115">
        <v>15721866</v>
      </c>
      <c r="J65" s="115">
        <v>172977</v>
      </c>
      <c r="K65" s="115">
        <v>12108976</v>
      </c>
      <c r="L65" s="115"/>
      <c r="M65" s="115">
        <v>3439913</v>
      </c>
      <c r="N65" s="115"/>
      <c r="O65" s="115">
        <v>0</v>
      </c>
      <c r="P65" s="115"/>
      <c r="Q65" s="115">
        <v>0</v>
      </c>
      <c r="R65" s="115">
        <v>7896688</v>
      </c>
      <c r="S65" s="115">
        <v>11336601</v>
      </c>
      <c r="T65" s="108">
        <f t="shared" si="2"/>
        <v>0.7812019896365991</v>
      </c>
      <c r="U65" s="78" t="s">
        <v>8</v>
      </c>
      <c r="V65" s="84" t="s">
        <v>125</v>
      </c>
      <c r="W65" s="86">
        <v>7216289</v>
      </c>
      <c r="X65" s="86">
        <f t="shared" si="3"/>
        <v>15020214</v>
      </c>
      <c r="Y65" s="76"/>
      <c r="Z65" s="120"/>
      <c r="AA65" s="23"/>
      <c r="AB65" s="121"/>
      <c r="AK65" s="129"/>
      <c r="AL65" s="93"/>
      <c r="AN65" s="14" t="s">
        <v>78</v>
      </c>
      <c r="AO65" s="14">
        <v>561877</v>
      </c>
      <c r="AP65" s="114">
        <f t="shared" si="5"/>
        <v>-21674626</v>
      </c>
    </row>
    <row r="66" spans="1:42" s="28" customFormat="1" ht="24.75" customHeight="1">
      <c r="A66" s="71" t="s">
        <v>19</v>
      </c>
      <c r="B66" s="132" t="s">
        <v>106</v>
      </c>
      <c r="C66" s="115">
        <v>2414539</v>
      </c>
      <c r="D66" s="115">
        <v>1961891</v>
      </c>
      <c r="E66" s="115">
        <v>452648</v>
      </c>
      <c r="F66" s="115">
        <v>0</v>
      </c>
      <c r="G66" s="115"/>
      <c r="H66" s="115">
        <v>2414539</v>
      </c>
      <c r="I66" s="115">
        <v>1985247</v>
      </c>
      <c r="J66" s="115">
        <v>210647</v>
      </c>
      <c r="K66" s="115">
        <v>0</v>
      </c>
      <c r="L66" s="115"/>
      <c r="M66" s="115">
        <v>1761800</v>
      </c>
      <c r="N66" s="115"/>
      <c r="O66" s="115"/>
      <c r="P66" s="115"/>
      <c r="Q66" s="115">
        <v>12800</v>
      </c>
      <c r="R66" s="115">
        <v>429292</v>
      </c>
      <c r="S66" s="115">
        <v>2203892</v>
      </c>
      <c r="T66" s="108">
        <f t="shared" si="2"/>
        <v>0.10610619232770532</v>
      </c>
      <c r="U66" s="78" t="s">
        <v>50</v>
      </c>
      <c r="V66" s="83" t="s">
        <v>148</v>
      </c>
      <c r="W66" s="87">
        <v>8256838</v>
      </c>
      <c r="X66" s="86">
        <f t="shared" si="3"/>
        <v>-6294947</v>
      </c>
      <c r="Y66" s="77"/>
      <c r="Z66" s="116">
        <f>+C66-F66-G66-H66</f>
        <v>0</v>
      </c>
      <c r="AA66" s="119"/>
      <c r="AB66" s="93">
        <f>C66-F66-G66-H66</f>
        <v>0</v>
      </c>
      <c r="AK66" s="114"/>
      <c r="AL66" s="93"/>
      <c r="AN66" s="28" t="s">
        <v>148</v>
      </c>
      <c r="AO66" s="28">
        <v>8256838</v>
      </c>
      <c r="AP66" s="114">
        <f t="shared" si="5"/>
        <v>6294947</v>
      </c>
    </row>
    <row r="67" spans="1:42" s="13" customFormat="1" ht="24.75" customHeight="1">
      <c r="A67" s="71" t="s">
        <v>20</v>
      </c>
      <c r="B67" s="132" t="s">
        <v>63</v>
      </c>
      <c r="C67" s="115">
        <v>6809907</v>
      </c>
      <c r="D67" s="115">
        <v>6147026</v>
      </c>
      <c r="E67" s="115">
        <v>662881</v>
      </c>
      <c r="F67" s="115">
        <v>0</v>
      </c>
      <c r="G67" s="115"/>
      <c r="H67" s="115">
        <v>6809907</v>
      </c>
      <c r="I67" s="115">
        <v>5452682</v>
      </c>
      <c r="J67" s="115">
        <v>237642</v>
      </c>
      <c r="K67" s="115">
        <v>328275</v>
      </c>
      <c r="L67" s="115"/>
      <c r="M67" s="115">
        <v>4886765</v>
      </c>
      <c r="N67" s="115"/>
      <c r="O67" s="115"/>
      <c r="P67" s="115"/>
      <c r="Q67" s="115">
        <v>0</v>
      </c>
      <c r="R67" s="115">
        <v>1357225</v>
      </c>
      <c r="S67" s="115">
        <v>6243990</v>
      </c>
      <c r="T67" s="108">
        <f t="shared" si="2"/>
        <v>0.10378690706701767</v>
      </c>
      <c r="U67" s="78" t="s">
        <v>5</v>
      </c>
      <c r="V67" s="84" t="s">
        <v>74</v>
      </c>
      <c r="W67" s="86">
        <v>236865</v>
      </c>
      <c r="X67" s="86">
        <f t="shared" si="3"/>
        <v>5910161</v>
      </c>
      <c r="Y67" s="76"/>
      <c r="Z67" s="116">
        <v>0</v>
      </c>
      <c r="AB67" s="93"/>
      <c r="AK67" s="112"/>
      <c r="AL67" s="93"/>
      <c r="AN67" s="13" t="s">
        <v>80</v>
      </c>
      <c r="AO67" s="13">
        <v>5733490</v>
      </c>
      <c r="AP67" s="114">
        <f t="shared" si="5"/>
        <v>-413536</v>
      </c>
    </row>
    <row r="68" spans="1:42" s="14" customFormat="1" ht="24.75" customHeight="1">
      <c r="A68" s="71" t="s">
        <v>21</v>
      </c>
      <c r="B68" s="132" t="s">
        <v>161</v>
      </c>
      <c r="C68" s="115">
        <v>6702293</v>
      </c>
      <c r="D68" s="115">
        <v>5755746</v>
      </c>
      <c r="E68" s="115">
        <v>946547</v>
      </c>
      <c r="F68" s="115">
        <v>84159</v>
      </c>
      <c r="G68" s="115"/>
      <c r="H68" s="115">
        <v>6618134</v>
      </c>
      <c r="I68" s="115">
        <v>4798156</v>
      </c>
      <c r="J68" s="115">
        <v>349296</v>
      </c>
      <c r="K68" s="115">
        <v>280000</v>
      </c>
      <c r="L68" s="115"/>
      <c r="M68" s="115">
        <v>4122428</v>
      </c>
      <c r="N68" s="115"/>
      <c r="O68" s="115"/>
      <c r="P68" s="115"/>
      <c r="Q68" s="115">
        <v>46432</v>
      </c>
      <c r="R68" s="115">
        <v>1819978</v>
      </c>
      <c r="S68" s="115">
        <v>5988838</v>
      </c>
      <c r="T68" s="108">
        <f t="shared" si="2"/>
        <v>0.13115371822008287</v>
      </c>
      <c r="U68" s="78" t="s">
        <v>6</v>
      </c>
      <c r="V68" s="84" t="s">
        <v>75</v>
      </c>
      <c r="W68" s="86">
        <v>5025293</v>
      </c>
      <c r="X68" s="86">
        <f t="shared" si="3"/>
        <v>730453</v>
      </c>
      <c r="Y68" s="76"/>
      <c r="Z68" s="116">
        <v>0</v>
      </c>
      <c r="AA68" s="13"/>
      <c r="AB68" s="93"/>
      <c r="AK68" s="129"/>
      <c r="AL68" s="93"/>
      <c r="AN68" s="14" t="s">
        <v>116</v>
      </c>
      <c r="AO68" s="14">
        <v>357404</v>
      </c>
      <c r="AP68" s="114">
        <f t="shared" si="5"/>
        <v>-5398342</v>
      </c>
    </row>
    <row r="69" spans="1:42" s="14" customFormat="1" ht="24.75" customHeight="1">
      <c r="A69" s="68" t="s">
        <v>50</v>
      </c>
      <c r="B69" s="107" t="s">
        <v>182</v>
      </c>
      <c r="C69" s="104">
        <f>SUM(C70:C73)</f>
        <v>55637583</v>
      </c>
      <c r="D69" s="104">
        <f aca="true" t="shared" si="12" ref="D69:S69">SUM(D70:D73)</f>
        <v>5003177</v>
      </c>
      <c r="E69" s="104">
        <f t="shared" si="12"/>
        <v>50634406</v>
      </c>
      <c r="F69" s="104">
        <f>SUM(F70:F73)</f>
        <v>53959</v>
      </c>
      <c r="G69" s="104">
        <f t="shared" si="12"/>
        <v>3737915</v>
      </c>
      <c r="H69" s="104">
        <f t="shared" si="12"/>
        <v>55583624</v>
      </c>
      <c r="I69" s="104">
        <f t="shared" si="12"/>
        <v>54008453</v>
      </c>
      <c r="J69" s="104">
        <f t="shared" si="12"/>
        <v>1184661</v>
      </c>
      <c r="K69" s="104">
        <f t="shared" si="12"/>
        <v>513354</v>
      </c>
      <c r="L69" s="104">
        <f t="shared" si="12"/>
        <v>0</v>
      </c>
      <c r="M69" s="104">
        <f t="shared" si="12"/>
        <v>52310438</v>
      </c>
      <c r="N69" s="104">
        <f t="shared" si="12"/>
        <v>0</v>
      </c>
      <c r="O69" s="104">
        <f t="shared" si="12"/>
        <v>0</v>
      </c>
      <c r="P69" s="104">
        <f t="shared" si="12"/>
        <v>0</v>
      </c>
      <c r="Q69" s="104">
        <f t="shared" si="12"/>
        <v>0</v>
      </c>
      <c r="R69" s="104">
        <f t="shared" si="12"/>
        <v>1575171</v>
      </c>
      <c r="S69" s="104">
        <f t="shared" si="12"/>
        <v>53885609</v>
      </c>
      <c r="T69" s="47">
        <f t="shared" si="2"/>
        <v>0.031439800728971075</v>
      </c>
      <c r="U69" s="78" t="s">
        <v>7</v>
      </c>
      <c r="V69" s="84" t="s">
        <v>76</v>
      </c>
      <c r="W69" s="86">
        <v>1672525</v>
      </c>
      <c r="X69" s="86">
        <f t="shared" si="3"/>
        <v>3330652</v>
      </c>
      <c r="Y69" s="76"/>
      <c r="Z69" s="116">
        <v>0</v>
      </c>
      <c r="AA69" s="13"/>
      <c r="AB69" s="93"/>
      <c r="AK69" s="129">
        <v>5003177</v>
      </c>
      <c r="AL69" s="93">
        <f>AK69-D69</f>
        <v>0</v>
      </c>
      <c r="AN69" s="14" t="s">
        <v>155</v>
      </c>
      <c r="AO69" s="14">
        <v>73773711</v>
      </c>
      <c r="AP69" s="114">
        <f t="shared" si="5"/>
        <v>68770534</v>
      </c>
    </row>
    <row r="70" spans="1:42" s="28" customFormat="1" ht="24.75" customHeight="1">
      <c r="A70" s="71" t="s">
        <v>5</v>
      </c>
      <c r="B70" s="133" t="s">
        <v>98</v>
      </c>
      <c r="C70" s="134">
        <v>1742537</v>
      </c>
      <c r="D70" s="135">
        <v>1536455</v>
      </c>
      <c r="E70" s="135">
        <v>206082</v>
      </c>
      <c r="F70" s="135">
        <v>48350</v>
      </c>
      <c r="G70" s="135"/>
      <c r="H70" s="134">
        <v>1694187</v>
      </c>
      <c r="I70" s="134">
        <v>615634</v>
      </c>
      <c r="J70" s="135">
        <v>190566</v>
      </c>
      <c r="K70" s="135">
        <v>19881</v>
      </c>
      <c r="L70" s="135">
        <v>0</v>
      </c>
      <c r="M70" s="135">
        <v>405187</v>
      </c>
      <c r="N70" s="135">
        <v>0</v>
      </c>
      <c r="O70" s="135">
        <v>0</v>
      </c>
      <c r="P70" s="135">
        <v>0</v>
      </c>
      <c r="Q70" s="135">
        <v>0</v>
      </c>
      <c r="R70" s="135">
        <v>1078553</v>
      </c>
      <c r="S70" s="134">
        <v>1483740</v>
      </c>
      <c r="T70" s="108">
        <f t="shared" si="2"/>
        <v>0.34183784521322735</v>
      </c>
      <c r="U70" s="78" t="s">
        <v>51</v>
      </c>
      <c r="V70" s="83" t="s">
        <v>149</v>
      </c>
      <c r="W70" s="87">
        <v>7640684</v>
      </c>
      <c r="X70" s="86">
        <f t="shared" si="3"/>
        <v>-6104229</v>
      </c>
      <c r="Y70" s="77"/>
      <c r="Z70" s="116">
        <f>+C70-F70-G70-H70</f>
        <v>0</v>
      </c>
      <c r="AA70" s="119"/>
      <c r="AB70" s="93">
        <f>C70-F70-G70-H70</f>
        <v>0</v>
      </c>
      <c r="AK70" s="114"/>
      <c r="AL70" s="93"/>
      <c r="AN70" s="14" t="s">
        <v>149</v>
      </c>
      <c r="AO70" s="14">
        <v>7640684</v>
      </c>
      <c r="AP70" s="114">
        <f t="shared" si="5"/>
        <v>6104229</v>
      </c>
    </row>
    <row r="71" spans="1:42" s="13" customFormat="1" ht="24.75" customHeight="1">
      <c r="A71" s="71" t="s">
        <v>6</v>
      </c>
      <c r="B71" s="133" t="s">
        <v>56</v>
      </c>
      <c r="C71" s="134">
        <v>53138371</v>
      </c>
      <c r="D71" s="135">
        <v>2977834</v>
      </c>
      <c r="E71" s="135">
        <v>50160537</v>
      </c>
      <c r="F71" s="135">
        <v>400</v>
      </c>
      <c r="G71" s="136">
        <v>3737915</v>
      </c>
      <c r="H71" s="134">
        <v>53137971</v>
      </c>
      <c r="I71" s="134">
        <v>52782443</v>
      </c>
      <c r="J71" s="135">
        <v>778195</v>
      </c>
      <c r="K71" s="135">
        <v>452223</v>
      </c>
      <c r="L71" s="135">
        <v>0</v>
      </c>
      <c r="M71" s="135">
        <v>51552025</v>
      </c>
      <c r="N71" s="136">
        <v>0</v>
      </c>
      <c r="O71" s="135">
        <v>0</v>
      </c>
      <c r="P71" s="135">
        <v>0</v>
      </c>
      <c r="Q71" s="135">
        <v>0</v>
      </c>
      <c r="R71" s="135">
        <v>355528</v>
      </c>
      <c r="S71" s="134">
        <v>51907553</v>
      </c>
      <c r="T71" s="108">
        <f t="shared" si="2"/>
        <v>0.023311122601884872</v>
      </c>
      <c r="U71" s="78" t="s">
        <v>5</v>
      </c>
      <c r="V71" s="84" t="s">
        <v>78</v>
      </c>
      <c r="W71" s="86">
        <v>561877</v>
      </c>
      <c r="X71" s="86">
        <f t="shared" si="3"/>
        <v>2415957</v>
      </c>
      <c r="Y71" s="76"/>
      <c r="Z71" s="116"/>
      <c r="AB71" s="93"/>
      <c r="AK71" s="112"/>
      <c r="AL71" s="93"/>
      <c r="AN71" s="13" t="s">
        <v>82</v>
      </c>
      <c r="AO71" s="13">
        <v>747008</v>
      </c>
      <c r="AP71" s="114">
        <f t="shared" si="5"/>
        <v>-2230826</v>
      </c>
    </row>
    <row r="72" spans="1:42" s="14" customFormat="1" ht="24.75" customHeight="1">
      <c r="A72" s="71" t="s">
        <v>7</v>
      </c>
      <c r="B72" s="133" t="s">
        <v>57</v>
      </c>
      <c r="C72" s="134">
        <v>560366</v>
      </c>
      <c r="D72" s="135">
        <v>441638</v>
      </c>
      <c r="E72" s="135">
        <v>118728</v>
      </c>
      <c r="F72" s="135">
        <v>0</v>
      </c>
      <c r="G72" s="135"/>
      <c r="H72" s="134">
        <v>560366</v>
      </c>
      <c r="I72" s="134">
        <v>419276</v>
      </c>
      <c r="J72" s="135">
        <v>61050</v>
      </c>
      <c r="K72" s="135">
        <v>5000</v>
      </c>
      <c r="L72" s="135">
        <v>0</v>
      </c>
      <c r="M72" s="135">
        <v>353226</v>
      </c>
      <c r="N72" s="135">
        <v>0</v>
      </c>
      <c r="O72" s="135">
        <v>0</v>
      </c>
      <c r="P72" s="135">
        <v>0</v>
      </c>
      <c r="Q72" s="135">
        <v>0</v>
      </c>
      <c r="R72" s="135">
        <v>141090</v>
      </c>
      <c r="S72" s="134">
        <v>494316</v>
      </c>
      <c r="T72" s="108">
        <f t="shared" si="2"/>
        <v>0.15753346244478578</v>
      </c>
      <c r="U72" s="78" t="s">
        <v>6</v>
      </c>
      <c r="V72" s="84" t="s">
        <v>79</v>
      </c>
      <c r="W72" s="86">
        <v>987913</v>
      </c>
      <c r="X72" s="86">
        <f t="shared" si="3"/>
        <v>-546275</v>
      </c>
      <c r="Y72" s="76"/>
      <c r="Z72" s="116"/>
      <c r="AA72" s="13"/>
      <c r="AB72" s="93"/>
      <c r="AK72" s="129"/>
      <c r="AL72" s="93"/>
      <c r="AN72" s="14" t="s">
        <v>83</v>
      </c>
      <c r="AO72" s="14">
        <v>3297808</v>
      </c>
      <c r="AP72" s="114">
        <f t="shared" si="5"/>
        <v>2856170</v>
      </c>
    </row>
    <row r="73" spans="1:42" s="14" customFormat="1" ht="24.75" customHeight="1">
      <c r="A73" s="71" t="s">
        <v>8</v>
      </c>
      <c r="B73" s="133" t="s">
        <v>58</v>
      </c>
      <c r="C73" s="134">
        <v>196309</v>
      </c>
      <c r="D73" s="135">
        <v>47250</v>
      </c>
      <c r="E73" s="135">
        <v>149059</v>
      </c>
      <c r="F73" s="135">
        <v>5209</v>
      </c>
      <c r="G73" s="135"/>
      <c r="H73" s="134">
        <v>191100</v>
      </c>
      <c r="I73" s="134">
        <v>191100</v>
      </c>
      <c r="J73" s="135">
        <v>154850</v>
      </c>
      <c r="K73" s="135">
        <v>36250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4">
        <v>0</v>
      </c>
      <c r="T73" s="108">
        <f t="shared" si="2"/>
        <v>1</v>
      </c>
      <c r="U73" s="78" t="s">
        <v>7</v>
      </c>
      <c r="V73" s="84" t="s">
        <v>80</v>
      </c>
      <c r="W73" s="86">
        <v>5733490</v>
      </c>
      <c r="X73" s="86">
        <f t="shared" si="3"/>
        <v>-5686240</v>
      </c>
      <c r="Y73" s="76"/>
      <c r="Z73" s="116"/>
      <c r="AA73" s="13"/>
      <c r="AB73" s="93"/>
      <c r="AK73" s="129"/>
      <c r="AL73" s="93"/>
      <c r="AN73" s="14" t="s">
        <v>98</v>
      </c>
      <c r="AO73" s="14">
        <v>36027001</v>
      </c>
      <c r="AP73" s="114">
        <f t="shared" si="5"/>
        <v>35979751</v>
      </c>
    </row>
    <row r="74" spans="1:42" s="14" customFormat="1" ht="24.75" customHeight="1">
      <c r="A74" s="68" t="s">
        <v>51</v>
      </c>
      <c r="B74" s="107" t="s">
        <v>183</v>
      </c>
      <c r="C74" s="104">
        <f>SUM(C75:C78)</f>
        <v>10356640</v>
      </c>
      <c r="D74" s="104">
        <f aca="true" t="shared" si="13" ref="D74:S74">SUM(D75:D78)</f>
        <v>8315862</v>
      </c>
      <c r="E74" s="104">
        <f t="shared" si="13"/>
        <v>2040778</v>
      </c>
      <c r="F74" s="104">
        <f t="shared" si="13"/>
        <v>1500</v>
      </c>
      <c r="G74" s="104">
        <f t="shared" si="13"/>
        <v>0</v>
      </c>
      <c r="H74" s="104">
        <f t="shared" si="13"/>
        <v>10355140</v>
      </c>
      <c r="I74" s="104">
        <f>SUM(I75:I78)</f>
        <v>6787479</v>
      </c>
      <c r="J74" s="104">
        <f t="shared" si="13"/>
        <v>1365829</v>
      </c>
      <c r="K74" s="104">
        <f t="shared" si="13"/>
        <v>96483</v>
      </c>
      <c r="L74" s="104">
        <f t="shared" si="13"/>
        <v>0</v>
      </c>
      <c r="M74" s="104">
        <f>SUM(M75:M78)</f>
        <v>5325167</v>
      </c>
      <c r="N74" s="104">
        <f t="shared" si="13"/>
        <v>0</v>
      </c>
      <c r="O74" s="104">
        <f t="shared" si="13"/>
        <v>0</v>
      </c>
      <c r="P74" s="104">
        <f t="shared" si="13"/>
        <v>0</v>
      </c>
      <c r="Q74" s="104">
        <f t="shared" si="13"/>
        <v>0</v>
      </c>
      <c r="R74" s="104">
        <f t="shared" si="13"/>
        <v>3567661</v>
      </c>
      <c r="S74" s="104">
        <f t="shared" si="13"/>
        <v>8892828</v>
      </c>
      <c r="T74" s="47">
        <f t="shared" si="2"/>
        <v>0.21544258184813536</v>
      </c>
      <c r="U74" s="78" t="s">
        <v>8</v>
      </c>
      <c r="V74" s="84" t="s">
        <v>116</v>
      </c>
      <c r="W74" s="86">
        <v>357404</v>
      </c>
      <c r="X74" s="86">
        <f t="shared" si="3"/>
        <v>7958458</v>
      </c>
      <c r="Y74" s="76"/>
      <c r="Z74" s="116"/>
      <c r="AA74" s="13"/>
      <c r="AB74" s="93"/>
      <c r="AK74" s="129">
        <v>8315862</v>
      </c>
      <c r="AL74" s="93">
        <f>AK74-D74</f>
        <v>0</v>
      </c>
      <c r="AN74" s="14" t="s">
        <v>84</v>
      </c>
      <c r="AO74" s="14">
        <v>6802214</v>
      </c>
      <c r="AP74" s="114">
        <f t="shared" si="5"/>
        <v>-1513648</v>
      </c>
    </row>
    <row r="75" spans="1:42" s="28" customFormat="1" ht="24.75" customHeight="1">
      <c r="A75" s="71" t="s">
        <v>5</v>
      </c>
      <c r="B75" s="137" t="s">
        <v>184</v>
      </c>
      <c r="C75" s="115">
        <v>7350</v>
      </c>
      <c r="D75" s="115"/>
      <c r="E75" s="115">
        <v>7350</v>
      </c>
      <c r="F75" s="115"/>
      <c r="G75" s="115"/>
      <c r="H75" s="115">
        <v>7350</v>
      </c>
      <c r="I75" s="115">
        <v>7350</v>
      </c>
      <c r="J75" s="115">
        <v>5550</v>
      </c>
      <c r="K75" s="115"/>
      <c r="L75" s="115"/>
      <c r="M75" s="115">
        <v>1800</v>
      </c>
      <c r="N75" s="115"/>
      <c r="O75" s="115"/>
      <c r="P75" s="115"/>
      <c r="Q75" s="115"/>
      <c r="R75" s="115"/>
      <c r="S75" s="115">
        <v>1800</v>
      </c>
      <c r="T75" s="108">
        <f aca="true" t="shared" si="14" ref="T75:T92">(J75+K75+L75)/I75</f>
        <v>0.7551020408163265</v>
      </c>
      <c r="U75" s="78" t="s">
        <v>52</v>
      </c>
      <c r="V75" s="83" t="s">
        <v>155</v>
      </c>
      <c r="W75" s="87">
        <v>73773711</v>
      </c>
      <c r="X75" s="86">
        <f t="shared" si="3"/>
        <v>-73773711</v>
      </c>
      <c r="Y75" s="77"/>
      <c r="Z75" s="116">
        <f>+C75-F75-G75-H75</f>
        <v>0</v>
      </c>
      <c r="AA75" s="119"/>
      <c r="AB75" s="93">
        <f>C75-F75-G75-H75</f>
        <v>0</v>
      </c>
      <c r="AK75" s="114"/>
      <c r="AL75" s="93"/>
      <c r="AN75" s="14" t="s">
        <v>155</v>
      </c>
      <c r="AO75" s="14">
        <v>73773711</v>
      </c>
      <c r="AP75" s="114">
        <f t="shared" si="5"/>
        <v>73773711</v>
      </c>
    </row>
    <row r="76" spans="1:42" s="13" customFormat="1" ht="24.75" customHeight="1">
      <c r="A76" s="71" t="s">
        <v>6</v>
      </c>
      <c r="B76" s="137" t="s">
        <v>185</v>
      </c>
      <c r="C76" s="115">
        <v>5144579</v>
      </c>
      <c r="D76" s="115">
        <v>4980914</v>
      </c>
      <c r="E76" s="115">
        <v>163665</v>
      </c>
      <c r="F76" s="115">
        <v>1300</v>
      </c>
      <c r="G76" s="115"/>
      <c r="H76" s="115">
        <v>5143279</v>
      </c>
      <c r="I76" s="115">
        <v>2051810</v>
      </c>
      <c r="J76" s="115">
        <v>163364</v>
      </c>
      <c r="K76" s="115">
        <v>11783</v>
      </c>
      <c r="L76" s="115"/>
      <c r="M76" s="115">
        <v>1876663</v>
      </c>
      <c r="N76" s="115"/>
      <c r="O76" s="115"/>
      <c r="P76" s="115"/>
      <c r="Q76" s="115"/>
      <c r="R76" s="115">
        <v>3091469</v>
      </c>
      <c r="S76" s="115">
        <v>4968132</v>
      </c>
      <c r="T76" s="108">
        <f t="shared" si="14"/>
        <v>0.08536219240572958</v>
      </c>
      <c r="U76" s="78" t="s">
        <v>5</v>
      </c>
      <c r="V76" s="84" t="s">
        <v>81</v>
      </c>
      <c r="W76" s="86">
        <v>0</v>
      </c>
      <c r="X76" s="86">
        <f t="shared" si="3"/>
        <v>4980914</v>
      </c>
      <c r="Y76" s="76"/>
      <c r="Z76" s="116">
        <v>0</v>
      </c>
      <c r="AB76" s="93"/>
      <c r="AK76" s="112"/>
      <c r="AL76" s="93"/>
      <c r="AN76" s="13" t="s">
        <v>151</v>
      </c>
      <c r="AO76" s="13">
        <v>79087239</v>
      </c>
      <c r="AP76" s="114">
        <f aca="true" t="shared" si="15" ref="AP76:AP120">AO76-D76</f>
        <v>74106325</v>
      </c>
    </row>
    <row r="77" spans="1:42" s="14" customFormat="1" ht="24.75" customHeight="1">
      <c r="A77" s="71" t="s">
        <v>7</v>
      </c>
      <c r="B77" s="137" t="s">
        <v>186</v>
      </c>
      <c r="C77" s="115">
        <v>2479684</v>
      </c>
      <c r="D77" s="115">
        <v>1245354</v>
      </c>
      <c r="E77" s="115">
        <v>1234330</v>
      </c>
      <c r="F77" s="115">
        <v>200</v>
      </c>
      <c r="G77" s="115"/>
      <c r="H77" s="115">
        <v>2479484</v>
      </c>
      <c r="I77" s="115">
        <v>2183907</v>
      </c>
      <c r="J77" s="115">
        <v>1031821</v>
      </c>
      <c r="K77" s="115">
        <v>83300</v>
      </c>
      <c r="L77" s="115"/>
      <c r="M77" s="115">
        <v>1068786</v>
      </c>
      <c r="N77" s="115"/>
      <c r="O77" s="115"/>
      <c r="P77" s="115"/>
      <c r="Q77" s="115"/>
      <c r="R77" s="115">
        <v>295577</v>
      </c>
      <c r="S77" s="115">
        <v>1364363</v>
      </c>
      <c r="T77" s="108">
        <f t="shared" si="14"/>
        <v>0.510608281396598</v>
      </c>
      <c r="U77" s="78" t="s">
        <v>6</v>
      </c>
      <c r="V77" s="84" t="s">
        <v>82</v>
      </c>
      <c r="W77" s="86">
        <v>747008</v>
      </c>
      <c r="X77" s="86">
        <f t="shared" si="3"/>
        <v>498346</v>
      </c>
      <c r="Y77" s="76"/>
      <c r="Z77" s="116">
        <v>0</v>
      </c>
      <c r="AA77" s="13"/>
      <c r="AB77" s="93"/>
      <c r="AK77" s="129"/>
      <c r="AL77" s="93"/>
      <c r="AN77" s="14" t="s">
        <v>60</v>
      </c>
      <c r="AO77" s="14">
        <v>12927968</v>
      </c>
      <c r="AP77" s="114">
        <f t="shared" si="15"/>
        <v>11682614</v>
      </c>
    </row>
    <row r="78" spans="1:43" s="14" customFormat="1" ht="24.75" customHeight="1">
      <c r="A78" s="71" t="s">
        <v>8</v>
      </c>
      <c r="B78" s="137" t="s">
        <v>187</v>
      </c>
      <c r="C78" s="115">
        <v>2725027</v>
      </c>
      <c r="D78" s="115">
        <v>2089594</v>
      </c>
      <c r="E78" s="115">
        <v>635433</v>
      </c>
      <c r="F78" s="115"/>
      <c r="G78" s="115"/>
      <c r="H78" s="115">
        <v>2725027</v>
      </c>
      <c r="I78" s="115">
        <v>2544412</v>
      </c>
      <c r="J78" s="115">
        <v>165094</v>
      </c>
      <c r="K78" s="115">
        <v>1400</v>
      </c>
      <c r="L78" s="115"/>
      <c r="M78" s="115">
        <v>2377918</v>
      </c>
      <c r="N78" s="115"/>
      <c r="O78" s="115"/>
      <c r="P78" s="115"/>
      <c r="Q78" s="115"/>
      <c r="R78" s="115">
        <v>180615</v>
      </c>
      <c r="S78" s="115">
        <v>2558533</v>
      </c>
      <c r="T78" s="108">
        <f t="shared" si="14"/>
        <v>0.06543515751379887</v>
      </c>
      <c r="U78" s="78"/>
      <c r="V78" s="84" t="s">
        <v>83</v>
      </c>
      <c r="W78" s="86">
        <v>3297808</v>
      </c>
      <c r="X78" s="86">
        <f t="shared" si="3"/>
        <v>-1208214</v>
      </c>
      <c r="Y78" s="76"/>
      <c r="Z78" s="116">
        <v>0</v>
      </c>
      <c r="AA78" s="13"/>
      <c r="AB78" s="93"/>
      <c r="AK78" s="129"/>
      <c r="AL78" s="93"/>
      <c r="AN78" s="14" t="s">
        <v>87</v>
      </c>
      <c r="AO78" s="14">
        <v>19208763</v>
      </c>
      <c r="AP78" s="114">
        <f t="shared" si="15"/>
        <v>17119169</v>
      </c>
      <c r="AQ78" s="14">
        <v>60</v>
      </c>
    </row>
    <row r="79" spans="1:42" s="14" customFormat="1" ht="24.75" customHeight="1">
      <c r="A79" s="68" t="s">
        <v>52</v>
      </c>
      <c r="B79" s="107" t="s">
        <v>188</v>
      </c>
      <c r="C79" s="104">
        <f aca="true" t="shared" si="16" ref="C79:S79">SUM(C80:C82)</f>
        <v>11307039</v>
      </c>
      <c r="D79" s="104">
        <f t="shared" si="16"/>
        <v>8256838</v>
      </c>
      <c r="E79" s="104">
        <f t="shared" si="16"/>
        <v>3050201</v>
      </c>
      <c r="F79" s="104">
        <f t="shared" si="16"/>
        <v>43924</v>
      </c>
      <c r="G79" s="104">
        <f t="shared" si="16"/>
        <v>0</v>
      </c>
      <c r="H79" s="104">
        <f t="shared" si="16"/>
        <v>11263115</v>
      </c>
      <c r="I79" s="104">
        <f t="shared" si="16"/>
        <v>8097931</v>
      </c>
      <c r="J79" s="104">
        <f t="shared" si="16"/>
        <v>1901089</v>
      </c>
      <c r="K79" s="104">
        <f t="shared" si="16"/>
        <v>542564</v>
      </c>
      <c r="L79" s="104">
        <f t="shared" si="16"/>
        <v>0</v>
      </c>
      <c r="M79" s="104">
        <f t="shared" si="16"/>
        <v>5654278</v>
      </c>
      <c r="N79" s="104">
        <f t="shared" si="16"/>
        <v>0</v>
      </c>
      <c r="O79" s="104">
        <f t="shared" si="16"/>
        <v>0</v>
      </c>
      <c r="P79" s="104">
        <f t="shared" si="16"/>
        <v>0</v>
      </c>
      <c r="Q79" s="104">
        <f t="shared" si="16"/>
        <v>0</v>
      </c>
      <c r="R79" s="104">
        <f t="shared" si="16"/>
        <v>3165184</v>
      </c>
      <c r="S79" s="104">
        <f t="shared" si="16"/>
        <v>8819462</v>
      </c>
      <c r="T79" s="47">
        <f t="shared" si="14"/>
        <v>0.30176263541884957</v>
      </c>
      <c r="U79" s="78" t="s">
        <v>7</v>
      </c>
      <c r="V79" s="84" t="s">
        <v>98</v>
      </c>
      <c r="W79" s="86">
        <v>36027001</v>
      </c>
      <c r="X79" s="86">
        <f t="shared" si="3"/>
        <v>-27770163</v>
      </c>
      <c r="Y79" s="76"/>
      <c r="Z79" s="116">
        <v>0</v>
      </c>
      <c r="AA79" s="13"/>
      <c r="AB79" s="93"/>
      <c r="AK79" s="129">
        <v>8256838</v>
      </c>
      <c r="AL79" s="93">
        <f>AK79-D79</f>
        <v>0</v>
      </c>
      <c r="AN79" s="14" t="s">
        <v>88</v>
      </c>
      <c r="AO79" s="14">
        <v>9398047</v>
      </c>
      <c r="AP79" s="114">
        <f t="shared" si="15"/>
        <v>1141209</v>
      </c>
    </row>
    <row r="80" spans="1:42" s="14" customFormat="1" ht="24.75" customHeight="1">
      <c r="A80" s="71" t="s">
        <v>5</v>
      </c>
      <c r="B80" s="132" t="s">
        <v>87</v>
      </c>
      <c r="C80" s="115">
        <v>849924</v>
      </c>
      <c r="D80" s="115">
        <v>646179</v>
      </c>
      <c r="E80" s="115">
        <v>203745</v>
      </c>
      <c r="F80" s="115">
        <v>200</v>
      </c>
      <c r="G80" s="115"/>
      <c r="H80" s="115">
        <v>849724</v>
      </c>
      <c r="I80" s="115">
        <v>392093</v>
      </c>
      <c r="J80" s="115">
        <v>85859</v>
      </c>
      <c r="K80" s="115">
        <v>14000</v>
      </c>
      <c r="L80" s="115"/>
      <c r="M80" s="115">
        <v>292234</v>
      </c>
      <c r="N80" s="115"/>
      <c r="O80" s="115"/>
      <c r="P80" s="115"/>
      <c r="Q80" s="115"/>
      <c r="R80" s="115">
        <v>457631</v>
      </c>
      <c r="S80" s="115">
        <v>749865</v>
      </c>
      <c r="T80" s="108">
        <f t="shared" si="14"/>
        <v>0.25468192495147834</v>
      </c>
      <c r="U80" s="78"/>
      <c r="V80" s="84"/>
      <c r="W80" s="86"/>
      <c r="X80" s="86"/>
      <c r="Y80" s="76"/>
      <c r="Z80" s="116"/>
      <c r="AA80" s="13"/>
      <c r="AB80" s="93"/>
      <c r="AK80" s="129"/>
      <c r="AL80" s="93"/>
      <c r="AN80" s="14" t="s">
        <v>89</v>
      </c>
      <c r="AO80" s="14">
        <v>37552461</v>
      </c>
      <c r="AP80" s="114">
        <f t="shared" si="15"/>
        <v>36906282</v>
      </c>
    </row>
    <row r="81" spans="1:42" s="14" customFormat="1" ht="24.75" customHeight="1">
      <c r="A81" s="71" t="s">
        <v>6</v>
      </c>
      <c r="B81" s="132" t="s">
        <v>76</v>
      </c>
      <c r="C81" s="115">
        <v>3921066</v>
      </c>
      <c r="D81" s="115">
        <v>2923153</v>
      </c>
      <c r="E81" s="115">
        <v>997913</v>
      </c>
      <c r="F81" s="115">
        <v>43524</v>
      </c>
      <c r="G81" s="115"/>
      <c r="H81" s="115">
        <v>3877542</v>
      </c>
      <c r="I81" s="115">
        <v>2772676</v>
      </c>
      <c r="J81" s="115">
        <v>540803</v>
      </c>
      <c r="K81" s="115">
        <v>131594</v>
      </c>
      <c r="L81" s="115"/>
      <c r="M81" s="115">
        <v>2100279</v>
      </c>
      <c r="N81" s="115"/>
      <c r="O81" s="115"/>
      <c r="P81" s="115"/>
      <c r="Q81" s="115"/>
      <c r="R81" s="115">
        <v>1104866</v>
      </c>
      <c r="S81" s="115">
        <v>3205145</v>
      </c>
      <c r="T81" s="108">
        <f t="shared" si="14"/>
        <v>0.24250832048172957</v>
      </c>
      <c r="U81" s="78" t="s">
        <v>8</v>
      </c>
      <c r="V81" s="84" t="s">
        <v>84</v>
      </c>
      <c r="W81" s="86">
        <v>6802214</v>
      </c>
      <c r="X81" s="86">
        <f t="shared" si="3"/>
        <v>-3879061</v>
      </c>
      <c r="Y81" s="76"/>
      <c r="Z81" s="116"/>
      <c r="AA81" s="13"/>
      <c r="AB81" s="93"/>
      <c r="AK81" s="129"/>
      <c r="AL81" s="93"/>
      <c r="AN81" s="14" t="s">
        <v>152</v>
      </c>
      <c r="AO81" s="14">
        <v>47287360</v>
      </c>
      <c r="AP81" s="114">
        <f t="shared" si="15"/>
        <v>44364207</v>
      </c>
    </row>
    <row r="82" spans="1:42" s="28" customFormat="1" ht="24.75" customHeight="1">
      <c r="A82" s="71" t="s">
        <v>7</v>
      </c>
      <c r="B82" s="132" t="s">
        <v>77</v>
      </c>
      <c r="C82" s="115">
        <v>6536049</v>
      </c>
      <c r="D82" s="115">
        <v>4687506</v>
      </c>
      <c r="E82" s="115">
        <v>1848543</v>
      </c>
      <c r="F82" s="115">
        <v>200</v>
      </c>
      <c r="G82" s="115"/>
      <c r="H82" s="115">
        <v>6535849</v>
      </c>
      <c r="I82" s="115">
        <v>4933162</v>
      </c>
      <c r="J82" s="115">
        <v>1274427</v>
      </c>
      <c r="K82" s="115">
        <v>396970</v>
      </c>
      <c r="L82" s="115"/>
      <c r="M82" s="115">
        <v>3261765</v>
      </c>
      <c r="N82" s="115"/>
      <c r="O82" s="115"/>
      <c r="P82" s="115"/>
      <c r="Q82" s="115"/>
      <c r="R82" s="115">
        <v>1602687</v>
      </c>
      <c r="S82" s="115">
        <v>4864452</v>
      </c>
      <c r="T82" s="108">
        <f t="shared" si="14"/>
        <v>0.3388084559152933</v>
      </c>
      <c r="U82" s="78" t="s">
        <v>53</v>
      </c>
      <c r="V82" s="83" t="s">
        <v>151</v>
      </c>
      <c r="W82" s="87">
        <v>79087239</v>
      </c>
      <c r="X82" s="86">
        <f aca="true" t="shared" si="17" ref="X82:X92">D82-W82</f>
        <v>-74399733</v>
      </c>
      <c r="Y82" s="77"/>
      <c r="Z82" s="116">
        <f>+C82-F82-G82-H82</f>
        <v>0</v>
      </c>
      <c r="AA82" s="119"/>
      <c r="AB82" s="93">
        <f>C82-F82-G82-H82</f>
        <v>0</v>
      </c>
      <c r="AK82" s="114"/>
      <c r="AL82" s="93"/>
      <c r="AN82" s="13" t="s">
        <v>151</v>
      </c>
      <c r="AO82" s="13">
        <v>79087239</v>
      </c>
      <c r="AP82" s="114">
        <f t="shared" si="15"/>
        <v>74399733</v>
      </c>
    </row>
    <row r="83" spans="1:42" s="13" customFormat="1" ht="24.75" customHeight="1">
      <c r="A83" s="68" t="s">
        <v>53</v>
      </c>
      <c r="B83" s="107" t="s">
        <v>194</v>
      </c>
      <c r="C83" s="104">
        <f>SUM(C84:C87)</f>
        <v>6200047</v>
      </c>
      <c r="D83" s="104">
        <f aca="true" t="shared" si="18" ref="D83:S83">SUM(D84:D87)</f>
        <v>4127407</v>
      </c>
      <c r="E83" s="104">
        <f t="shared" si="18"/>
        <v>2072640</v>
      </c>
      <c r="F83" s="104">
        <f t="shared" si="18"/>
        <v>23053</v>
      </c>
      <c r="G83" s="104">
        <f t="shared" si="18"/>
        <v>0</v>
      </c>
      <c r="H83" s="104">
        <f t="shared" si="18"/>
        <v>6176994</v>
      </c>
      <c r="I83" s="104">
        <f t="shared" si="18"/>
        <v>3975299</v>
      </c>
      <c r="J83" s="104">
        <f t="shared" si="18"/>
        <v>834460</v>
      </c>
      <c r="K83" s="104">
        <f t="shared" si="18"/>
        <v>29562</v>
      </c>
      <c r="L83" s="104">
        <f t="shared" si="18"/>
        <v>0</v>
      </c>
      <c r="M83" s="104">
        <f t="shared" si="18"/>
        <v>3111277</v>
      </c>
      <c r="N83" s="104">
        <f t="shared" si="18"/>
        <v>0</v>
      </c>
      <c r="O83" s="104">
        <f t="shared" si="18"/>
        <v>0</v>
      </c>
      <c r="P83" s="104">
        <f t="shared" si="18"/>
        <v>0</v>
      </c>
      <c r="Q83" s="104">
        <f t="shared" si="18"/>
        <v>0</v>
      </c>
      <c r="R83" s="104">
        <f t="shared" si="18"/>
        <v>2201695</v>
      </c>
      <c r="S83" s="104">
        <f t="shared" si="18"/>
        <v>5312972</v>
      </c>
      <c r="T83" s="47">
        <f t="shared" si="14"/>
        <v>0.21734767623768678</v>
      </c>
      <c r="U83" s="78" t="s">
        <v>5</v>
      </c>
      <c r="V83" s="84" t="s">
        <v>60</v>
      </c>
      <c r="W83" s="86">
        <v>12927968</v>
      </c>
      <c r="X83" s="86">
        <f t="shared" si="17"/>
        <v>-8800561</v>
      </c>
      <c r="Y83" s="76"/>
      <c r="Z83" s="116"/>
      <c r="AB83" s="93"/>
      <c r="AK83" s="112">
        <v>4127407</v>
      </c>
      <c r="AL83" s="93">
        <f>AK83-D83</f>
        <v>0</v>
      </c>
      <c r="AN83" s="13" t="s">
        <v>91</v>
      </c>
      <c r="AO83" s="13">
        <v>4898301</v>
      </c>
      <c r="AP83" s="114">
        <f t="shared" si="15"/>
        <v>770894</v>
      </c>
    </row>
    <row r="84" spans="1:42" s="14" customFormat="1" ht="24.75" customHeight="1">
      <c r="A84" s="71" t="s">
        <v>5</v>
      </c>
      <c r="B84" s="132" t="s">
        <v>195</v>
      </c>
      <c r="C84" s="115">
        <v>28700</v>
      </c>
      <c r="D84" s="115">
        <v>0</v>
      </c>
      <c r="E84" s="115">
        <v>28700</v>
      </c>
      <c r="F84" s="115">
        <v>0</v>
      </c>
      <c r="G84" s="115">
        <v>0</v>
      </c>
      <c r="H84" s="115">
        <v>28700</v>
      </c>
      <c r="I84" s="115">
        <v>28700</v>
      </c>
      <c r="J84" s="115">
        <v>28700</v>
      </c>
      <c r="K84" s="115">
        <v>0</v>
      </c>
      <c r="L84" s="115">
        <v>0</v>
      </c>
      <c r="M84" s="115">
        <v>0</v>
      </c>
      <c r="N84" s="115">
        <v>0</v>
      </c>
      <c r="O84" s="115">
        <v>0</v>
      </c>
      <c r="P84" s="115">
        <v>0</v>
      </c>
      <c r="Q84" s="115">
        <v>0</v>
      </c>
      <c r="R84" s="115">
        <v>0</v>
      </c>
      <c r="S84" s="115">
        <v>0</v>
      </c>
      <c r="T84" s="108">
        <f t="shared" si="14"/>
        <v>1</v>
      </c>
      <c r="U84" s="78" t="s">
        <v>6</v>
      </c>
      <c r="V84" s="84" t="s">
        <v>87</v>
      </c>
      <c r="W84" s="86">
        <v>19208763</v>
      </c>
      <c r="X84" s="86">
        <f t="shared" si="17"/>
        <v>-19208763</v>
      </c>
      <c r="Y84" s="76"/>
      <c r="Z84" s="116"/>
      <c r="AA84" s="13"/>
      <c r="AB84" s="93"/>
      <c r="AK84" s="129"/>
      <c r="AL84" s="93"/>
      <c r="AN84" s="14" t="s">
        <v>92</v>
      </c>
      <c r="AO84" s="14">
        <v>3915178</v>
      </c>
      <c r="AP84" s="114">
        <f t="shared" si="15"/>
        <v>3915178</v>
      </c>
    </row>
    <row r="85" spans="1:42" s="14" customFormat="1" ht="24.75" customHeight="1">
      <c r="A85" s="71" t="s">
        <v>6</v>
      </c>
      <c r="B85" s="132" t="s">
        <v>129</v>
      </c>
      <c r="C85" s="115">
        <v>2559715</v>
      </c>
      <c r="D85" s="115">
        <v>933373</v>
      </c>
      <c r="E85" s="115">
        <v>1626342</v>
      </c>
      <c r="F85" s="115">
        <v>19053</v>
      </c>
      <c r="G85" s="115">
        <v>0</v>
      </c>
      <c r="H85" s="115">
        <v>2540662</v>
      </c>
      <c r="I85" s="115">
        <v>2040075</v>
      </c>
      <c r="J85" s="115">
        <v>241041</v>
      </c>
      <c r="K85" s="115">
        <v>11286</v>
      </c>
      <c r="L85" s="115">
        <v>0</v>
      </c>
      <c r="M85" s="115">
        <v>1787748</v>
      </c>
      <c r="N85" s="115">
        <v>0</v>
      </c>
      <c r="O85" s="115">
        <v>0</v>
      </c>
      <c r="P85" s="115">
        <v>0</v>
      </c>
      <c r="Q85" s="115">
        <v>0</v>
      </c>
      <c r="R85" s="115">
        <v>500587</v>
      </c>
      <c r="S85" s="115">
        <v>2288335</v>
      </c>
      <c r="T85" s="108">
        <f t="shared" si="14"/>
        <v>0.12368515863387375</v>
      </c>
      <c r="U85" s="78" t="s">
        <v>7</v>
      </c>
      <c r="V85" s="84" t="s">
        <v>88</v>
      </c>
      <c r="W85" s="86">
        <v>9398047</v>
      </c>
      <c r="X85" s="86">
        <f t="shared" si="17"/>
        <v>-8464674</v>
      </c>
      <c r="Y85" s="76"/>
      <c r="Z85" s="116"/>
      <c r="AA85" s="13"/>
      <c r="AB85" s="93"/>
      <c r="AK85" s="129"/>
      <c r="AL85" s="93"/>
      <c r="AN85" s="14" t="s">
        <v>93</v>
      </c>
      <c r="AO85" s="14">
        <v>35152721</v>
      </c>
      <c r="AP85" s="114">
        <f t="shared" si="15"/>
        <v>34219348</v>
      </c>
    </row>
    <row r="86" spans="1:42" s="14" customFormat="1" ht="24.75" customHeight="1">
      <c r="A86" s="71" t="s">
        <v>7</v>
      </c>
      <c r="B86" s="132" t="s">
        <v>123</v>
      </c>
      <c r="C86" s="115">
        <v>2694430</v>
      </c>
      <c r="D86" s="115">
        <v>2430067</v>
      </c>
      <c r="E86" s="115">
        <v>264363</v>
      </c>
      <c r="F86" s="115">
        <v>0</v>
      </c>
      <c r="G86" s="115">
        <v>0</v>
      </c>
      <c r="H86" s="115">
        <v>2694430</v>
      </c>
      <c r="I86" s="115">
        <v>1488876</v>
      </c>
      <c r="J86" s="115">
        <v>459225</v>
      </c>
      <c r="K86" s="115">
        <v>0</v>
      </c>
      <c r="L86" s="115">
        <v>0</v>
      </c>
      <c r="M86" s="115">
        <v>1029651</v>
      </c>
      <c r="N86" s="115">
        <v>0</v>
      </c>
      <c r="O86" s="115">
        <v>0</v>
      </c>
      <c r="P86" s="115">
        <v>0</v>
      </c>
      <c r="Q86" s="115">
        <v>0</v>
      </c>
      <c r="R86" s="115">
        <v>1205554</v>
      </c>
      <c r="S86" s="115">
        <v>2235205</v>
      </c>
      <c r="T86" s="108">
        <f t="shared" si="14"/>
        <v>0.3084373715473955</v>
      </c>
      <c r="U86" s="78"/>
      <c r="V86" s="84"/>
      <c r="W86" s="86"/>
      <c r="X86" s="86"/>
      <c r="Y86" s="76"/>
      <c r="Z86" s="116"/>
      <c r="AA86" s="13"/>
      <c r="AB86" s="93"/>
      <c r="AK86" s="129"/>
      <c r="AL86" s="93"/>
      <c r="AP86" s="114">
        <f t="shared" si="15"/>
        <v>-2430067</v>
      </c>
    </row>
    <row r="87" spans="1:42" s="14" customFormat="1" ht="24.75" customHeight="1">
      <c r="A87" s="71" t="s">
        <v>8</v>
      </c>
      <c r="B87" s="132" t="s">
        <v>130</v>
      </c>
      <c r="C87" s="115">
        <v>917202</v>
      </c>
      <c r="D87" s="115">
        <v>763967</v>
      </c>
      <c r="E87" s="115">
        <v>153235</v>
      </c>
      <c r="F87" s="115">
        <v>4000</v>
      </c>
      <c r="G87" s="115">
        <v>0</v>
      </c>
      <c r="H87" s="115">
        <v>913202</v>
      </c>
      <c r="I87" s="115">
        <v>417648</v>
      </c>
      <c r="J87" s="115">
        <v>105494</v>
      </c>
      <c r="K87" s="115">
        <v>18276</v>
      </c>
      <c r="L87" s="115">
        <v>0</v>
      </c>
      <c r="M87" s="115">
        <v>293878</v>
      </c>
      <c r="N87" s="115">
        <v>0</v>
      </c>
      <c r="O87" s="115">
        <v>0</v>
      </c>
      <c r="P87" s="115">
        <v>0</v>
      </c>
      <c r="Q87" s="115">
        <v>0</v>
      </c>
      <c r="R87" s="115">
        <v>495554</v>
      </c>
      <c r="S87" s="115">
        <v>789432</v>
      </c>
      <c r="T87" s="108">
        <f t="shared" si="14"/>
        <v>0.2963500363942842</v>
      </c>
      <c r="U87" s="78" t="s">
        <v>8</v>
      </c>
      <c r="V87" s="84" t="s">
        <v>89</v>
      </c>
      <c r="W87" s="86">
        <v>37552461</v>
      </c>
      <c r="X87" s="86">
        <f t="shared" si="17"/>
        <v>-36788494</v>
      </c>
      <c r="Y87" s="76"/>
      <c r="Z87" s="116"/>
      <c r="AA87" s="13"/>
      <c r="AB87" s="93"/>
      <c r="AK87" s="129"/>
      <c r="AL87" s="93"/>
      <c r="AP87" s="114">
        <f t="shared" si="15"/>
        <v>-763967</v>
      </c>
    </row>
    <row r="88" spans="1:42" s="28" customFormat="1" ht="24.75" customHeight="1">
      <c r="A88" s="68" t="s">
        <v>54</v>
      </c>
      <c r="B88" s="107" t="s">
        <v>191</v>
      </c>
      <c r="C88" s="104">
        <f>SUM(C89:C92)</f>
        <v>9888536</v>
      </c>
      <c r="D88" s="104">
        <f aca="true" t="shared" si="19" ref="D88:S88">SUM(D89:D92)</f>
        <v>7640684</v>
      </c>
      <c r="E88" s="104">
        <f t="shared" si="19"/>
        <v>2247852</v>
      </c>
      <c r="F88" s="104">
        <f t="shared" si="19"/>
        <v>57900</v>
      </c>
      <c r="G88" s="104">
        <f t="shared" si="19"/>
        <v>0</v>
      </c>
      <c r="H88" s="104">
        <f t="shared" si="19"/>
        <v>9830636</v>
      </c>
      <c r="I88" s="104">
        <f t="shared" si="19"/>
        <v>2793282</v>
      </c>
      <c r="J88" s="104">
        <f t="shared" si="19"/>
        <v>807793</v>
      </c>
      <c r="K88" s="104">
        <f t="shared" si="19"/>
        <v>31800</v>
      </c>
      <c r="L88" s="104">
        <f t="shared" si="19"/>
        <v>0</v>
      </c>
      <c r="M88" s="104">
        <f t="shared" si="19"/>
        <v>1953689</v>
      </c>
      <c r="N88" s="104">
        <f t="shared" si="19"/>
        <v>0</v>
      </c>
      <c r="O88" s="104">
        <f t="shared" si="19"/>
        <v>0</v>
      </c>
      <c r="P88" s="104">
        <f t="shared" si="19"/>
        <v>0</v>
      </c>
      <c r="Q88" s="104">
        <f t="shared" si="19"/>
        <v>0</v>
      </c>
      <c r="R88" s="104">
        <f t="shared" si="19"/>
        <v>7037354</v>
      </c>
      <c r="S88" s="104">
        <f t="shared" si="19"/>
        <v>8991043</v>
      </c>
      <c r="T88" s="47">
        <f t="shared" si="14"/>
        <v>0.30057581010438617</v>
      </c>
      <c r="U88" s="78" t="s">
        <v>54</v>
      </c>
      <c r="V88" s="83" t="s">
        <v>152</v>
      </c>
      <c r="W88" s="87">
        <v>47287360</v>
      </c>
      <c r="X88" s="86">
        <f t="shared" si="17"/>
        <v>-39646676</v>
      </c>
      <c r="Y88" s="77"/>
      <c r="Z88" s="116">
        <f>+C88-F88-G88-H88</f>
        <v>0</v>
      </c>
      <c r="AA88" s="119"/>
      <c r="AB88" s="93">
        <f>C88-F88-G88-H88</f>
        <v>0</v>
      </c>
      <c r="AK88" s="114">
        <v>7640684</v>
      </c>
      <c r="AL88" s="93">
        <f>AK88-D88</f>
        <v>0</v>
      </c>
      <c r="AN88" s="14" t="s">
        <v>152</v>
      </c>
      <c r="AO88" s="14">
        <v>47287360</v>
      </c>
      <c r="AP88" s="114">
        <f t="shared" si="15"/>
        <v>39646676</v>
      </c>
    </row>
    <row r="89" spans="1:42" s="13" customFormat="1" ht="24.75" customHeight="1">
      <c r="A89" s="71" t="s">
        <v>5</v>
      </c>
      <c r="B89" s="132" t="s">
        <v>95</v>
      </c>
      <c r="C89" s="115">
        <v>994351</v>
      </c>
      <c r="D89" s="115">
        <v>561877</v>
      </c>
      <c r="E89" s="115">
        <v>432474</v>
      </c>
      <c r="F89" s="115">
        <v>600</v>
      </c>
      <c r="G89" s="115">
        <v>0</v>
      </c>
      <c r="H89" s="115">
        <v>993751</v>
      </c>
      <c r="I89" s="115">
        <v>732561</v>
      </c>
      <c r="J89" s="115">
        <v>133336</v>
      </c>
      <c r="K89" s="115"/>
      <c r="L89" s="115">
        <v>0</v>
      </c>
      <c r="M89" s="115">
        <v>599225</v>
      </c>
      <c r="N89" s="115"/>
      <c r="O89" s="115">
        <v>0</v>
      </c>
      <c r="P89" s="115"/>
      <c r="Q89" s="115">
        <v>0</v>
      </c>
      <c r="R89" s="115">
        <v>261190</v>
      </c>
      <c r="S89" s="115">
        <v>860415</v>
      </c>
      <c r="T89" s="108">
        <f t="shared" si="14"/>
        <v>0.18201351150279635</v>
      </c>
      <c r="U89" s="78" t="s">
        <v>5</v>
      </c>
      <c r="V89" s="84" t="s">
        <v>90</v>
      </c>
      <c r="W89" s="86">
        <v>3321160</v>
      </c>
      <c r="X89" s="86">
        <f t="shared" si="17"/>
        <v>-2759283</v>
      </c>
      <c r="Y89" s="76"/>
      <c r="Z89" s="116">
        <v>0</v>
      </c>
      <c r="AB89" s="93"/>
      <c r="AK89" s="112"/>
      <c r="AL89" s="93"/>
      <c r="AP89" s="114">
        <f t="shared" si="15"/>
        <v>-561877</v>
      </c>
    </row>
    <row r="90" spans="1:42" s="14" customFormat="1" ht="27.75" customHeight="1">
      <c r="A90" s="71" t="s">
        <v>6</v>
      </c>
      <c r="B90" s="132" t="s">
        <v>79</v>
      </c>
      <c r="C90" s="115">
        <v>2174802</v>
      </c>
      <c r="D90" s="115">
        <v>987913</v>
      </c>
      <c r="E90" s="115">
        <v>1186889</v>
      </c>
      <c r="F90" s="115">
        <v>600</v>
      </c>
      <c r="G90" s="115">
        <v>0</v>
      </c>
      <c r="H90" s="115">
        <v>2174202</v>
      </c>
      <c r="I90" s="115">
        <v>1401110</v>
      </c>
      <c r="J90" s="115">
        <v>322378</v>
      </c>
      <c r="K90" s="115">
        <v>31800</v>
      </c>
      <c r="L90" s="115">
        <v>0</v>
      </c>
      <c r="M90" s="115">
        <v>1046932</v>
      </c>
      <c r="N90" s="115">
        <v>0</v>
      </c>
      <c r="O90" s="115">
        <v>0</v>
      </c>
      <c r="P90" s="115">
        <v>0</v>
      </c>
      <c r="Q90" s="115">
        <v>0</v>
      </c>
      <c r="R90" s="115">
        <v>773092</v>
      </c>
      <c r="S90" s="115">
        <v>1820024</v>
      </c>
      <c r="T90" s="108">
        <f t="shared" si="14"/>
        <v>0.2527838642219383</v>
      </c>
      <c r="U90" s="78" t="s">
        <v>6</v>
      </c>
      <c r="V90" s="84" t="s">
        <v>91</v>
      </c>
      <c r="W90" s="86">
        <v>4898301</v>
      </c>
      <c r="X90" s="86">
        <f t="shared" si="17"/>
        <v>-3910388</v>
      </c>
      <c r="Y90" s="76"/>
      <c r="Z90" s="116">
        <v>0</v>
      </c>
      <c r="AA90" s="13"/>
      <c r="AB90" s="93"/>
      <c r="AL90" s="93"/>
      <c r="AP90" s="114">
        <f t="shared" si="15"/>
        <v>-987913</v>
      </c>
    </row>
    <row r="91" spans="1:42" s="14" customFormat="1" ht="24.75" customHeight="1">
      <c r="A91" s="71" t="s">
        <v>7</v>
      </c>
      <c r="B91" s="132" t="s">
        <v>80</v>
      </c>
      <c r="C91" s="115">
        <v>6141772</v>
      </c>
      <c r="D91" s="115">
        <v>5733490</v>
      </c>
      <c r="E91" s="115">
        <v>408282</v>
      </c>
      <c r="F91" s="115">
        <v>600</v>
      </c>
      <c r="G91" s="115">
        <v>0</v>
      </c>
      <c r="H91" s="115">
        <v>6141172</v>
      </c>
      <c r="I91" s="115">
        <v>461904</v>
      </c>
      <c r="J91" s="115">
        <v>226475</v>
      </c>
      <c r="K91" s="115"/>
      <c r="L91" s="115">
        <v>0</v>
      </c>
      <c r="M91" s="115">
        <v>235429</v>
      </c>
      <c r="N91" s="115"/>
      <c r="O91" s="115"/>
      <c r="P91" s="115"/>
      <c r="Q91" s="115"/>
      <c r="R91" s="115">
        <v>5679268</v>
      </c>
      <c r="S91" s="115">
        <v>5914697</v>
      </c>
      <c r="T91" s="108">
        <f t="shared" si="14"/>
        <v>0.49030750978558313</v>
      </c>
      <c r="U91" s="78" t="s">
        <v>7</v>
      </c>
      <c r="V91" s="84" t="s">
        <v>92</v>
      </c>
      <c r="W91" s="86">
        <v>3915178</v>
      </c>
      <c r="X91" s="86">
        <f t="shared" si="17"/>
        <v>1818312</v>
      </c>
      <c r="Y91" s="76"/>
      <c r="Z91" s="116">
        <v>0</v>
      </c>
      <c r="AA91" s="13"/>
      <c r="AB91" s="93"/>
      <c r="AL91" s="93"/>
      <c r="AP91" s="114">
        <f t="shared" si="15"/>
        <v>-5733490</v>
      </c>
    </row>
    <row r="92" spans="1:42" s="14" customFormat="1" ht="31.5" customHeight="1">
      <c r="A92" s="71" t="s">
        <v>8</v>
      </c>
      <c r="B92" s="132" t="s">
        <v>198</v>
      </c>
      <c r="C92" s="115">
        <v>577611</v>
      </c>
      <c r="D92" s="115">
        <v>357404</v>
      </c>
      <c r="E92" s="115">
        <v>220207</v>
      </c>
      <c r="F92" s="115">
        <v>56100</v>
      </c>
      <c r="G92" s="115">
        <v>0</v>
      </c>
      <c r="H92" s="115">
        <v>521511</v>
      </c>
      <c r="I92" s="115">
        <v>197707</v>
      </c>
      <c r="J92" s="115">
        <v>125604</v>
      </c>
      <c r="K92" s="115"/>
      <c r="L92" s="115">
        <v>0</v>
      </c>
      <c r="M92" s="115">
        <v>72103</v>
      </c>
      <c r="N92" s="115"/>
      <c r="O92" s="115"/>
      <c r="P92" s="115"/>
      <c r="Q92" s="115"/>
      <c r="R92" s="115">
        <v>323804</v>
      </c>
      <c r="S92" s="115">
        <v>395907</v>
      </c>
      <c r="T92" s="108">
        <f t="shared" si="14"/>
        <v>0.6353037575806623</v>
      </c>
      <c r="U92" s="78" t="s">
        <v>8</v>
      </c>
      <c r="V92" s="84" t="s">
        <v>93</v>
      </c>
      <c r="W92" s="86">
        <v>35152721</v>
      </c>
      <c r="X92" s="86">
        <f t="shared" si="17"/>
        <v>-34795317</v>
      </c>
      <c r="Y92" s="76"/>
      <c r="Z92" s="116">
        <v>0</v>
      </c>
      <c r="AA92" s="13"/>
      <c r="AB92" s="93"/>
      <c r="AL92" s="93"/>
      <c r="AP92" s="114">
        <f t="shared" si="15"/>
        <v>-357404</v>
      </c>
    </row>
    <row r="93" spans="9:42" s="17" customFormat="1" ht="20.25">
      <c r="I93" s="18"/>
      <c r="J93" s="18"/>
      <c r="K93" s="18"/>
      <c r="L93" s="163" t="s">
        <v>205</v>
      </c>
      <c r="M93" s="163"/>
      <c r="N93" s="163"/>
      <c r="O93" s="163"/>
      <c r="P93" s="163"/>
      <c r="Q93" s="163"/>
      <c r="R93" s="19"/>
      <c r="AB93" s="93">
        <f>C93-F93-G93-H93</f>
        <v>0</v>
      </c>
      <c r="AL93" s="93"/>
      <c r="AP93" s="114">
        <f t="shared" si="15"/>
        <v>0</v>
      </c>
    </row>
    <row r="94" spans="3:42" s="17" customFormat="1" ht="24.75" customHeight="1">
      <c r="C94" s="149"/>
      <c r="D94" s="149"/>
      <c r="E94" s="149"/>
      <c r="F94" s="88"/>
      <c r="G94" s="88"/>
      <c r="H94" s="88"/>
      <c r="I94" s="4"/>
      <c r="J94" s="4"/>
      <c r="K94" s="4"/>
      <c r="L94" s="149" t="s">
        <v>156</v>
      </c>
      <c r="M94" s="149"/>
      <c r="N94" s="149"/>
      <c r="O94" s="149"/>
      <c r="P94" s="149"/>
      <c r="Q94" s="149"/>
      <c r="R94" s="20"/>
      <c r="AB94" s="93"/>
      <c r="AL94" s="93"/>
      <c r="AP94" s="114">
        <f t="shared" si="15"/>
        <v>0</v>
      </c>
    </row>
    <row r="95" spans="3:42" s="17" customFormat="1" ht="20.25" customHeight="1">
      <c r="C95" s="149" t="s">
        <v>16</v>
      </c>
      <c r="D95" s="149"/>
      <c r="E95" s="149"/>
      <c r="F95" s="88"/>
      <c r="G95" s="88"/>
      <c r="H95" s="88"/>
      <c r="I95" s="4"/>
      <c r="J95" s="4"/>
      <c r="K95" s="4"/>
      <c r="L95" s="149" t="s">
        <v>122</v>
      </c>
      <c r="M95" s="149"/>
      <c r="N95" s="149"/>
      <c r="O95" s="149"/>
      <c r="P95" s="149"/>
      <c r="Q95" s="149"/>
      <c r="R95" s="20"/>
      <c r="AB95" s="93" t="e">
        <f aca="true" t="shared" si="20" ref="AB95:AB104">C95-F95-G95-H95</f>
        <v>#VALUE!</v>
      </c>
      <c r="AL95" s="93"/>
      <c r="AP95" s="114">
        <f t="shared" si="15"/>
        <v>0</v>
      </c>
    </row>
    <row r="96" spans="3:42" s="17" customFormat="1" ht="20.25" customHeight="1">
      <c r="C96" s="89"/>
      <c r="D96" s="89"/>
      <c r="E96" s="89"/>
      <c r="F96" s="88"/>
      <c r="G96" s="88"/>
      <c r="H96" s="88"/>
      <c r="I96" s="4"/>
      <c r="J96" s="4"/>
      <c r="K96" s="4"/>
      <c r="L96" s="89"/>
      <c r="M96" s="89"/>
      <c r="N96" s="148" t="s">
        <v>212</v>
      </c>
      <c r="O96" s="89"/>
      <c r="P96" s="89"/>
      <c r="Q96" s="89"/>
      <c r="R96" s="20"/>
      <c r="AB96" s="93"/>
      <c r="AL96" s="93"/>
      <c r="AP96" s="114">
        <f t="shared" si="15"/>
        <v>0</v>
      </c>
    </row>
    <row r="97" spans="3:42" s="17" customFormat="1" ht="20.25" customHeight="1">
      <c r="C97" s="89"/>
      <c r="D97" s="89"/>
      <c r="E97" s="89"/>
      <c r="F97" s="88"/>
      <c r="G97" s="88"/>
      <c r="H97" s="88"/>
      <c r="I97" s="4"/>
      <c r="J97" s="4"/>
      <c r="K97" s="4"/>
      <c r="L97" s="89"/>
      <c r="M97" s="89"/>
      <c r="N97" s="89"/>
      <c r="O97" s="89"/>
      <c r="P97" s="89"/>
      <c r="Q97" s="89"/>
      <c r="R97" s="20"/>
      <c r="AB97" s="93"/>
      <c r="AL97" s="93"/>
      <c r="AP97" s="114">
        <f t="shared" si="15"/>
        <v>0</v>
      </c>
    </row>
    <row r="98" spans="3:42" s="17" customFormat="1" ht="20.25" customHeight="1">
      <c r="C98" s="89"/>
      <c r="D98" s="89"/>
      <c r="E98" s="89"/>
      <c r="F98" s="88"/>
      <c r="G98" s="88"/>
      <c r="H98" s="88"/>
      <c r="I98" s="4"/>
      <c r="J98" s="4"/>
      <c r="K98" s="4"/>
      <c r="L98" s="89"/>
      <c r="M98" s="89"/>
      <c r="N98" s="89"/>
      <c r="O98" s="89"/>
      <c r="P98" s="89"/>
      <c r="Q98" s="89"/>
      <c r="R98" s="20"/>
      <c r="AB98" s="93"/>
      <c r="AL98" s="93"/>
      <c r="AP98" s="114">
        <f t="shared" si="15"/>
        <v>0</v>
      </c>
    </row>
    <row r="99" spans="3:42" s="17" customFormat="1" ht="94.5" customHeight="1">
      <c r="C99" s="153" t="s">
        <v>204</v>
      </c>
      <c r="D99" s="153"/>
      <c r="E99" s="153"/>
      <c r="F99" s="91"/>
      <c r="G99" s="91"/>
      <c r="H99" s="91"/>
      <c r="I99" s="92"/>
      <c r="J99" s="92"/>
      <c r="K99" s="92"/>
      <c r="L99" s="153" t="s">
        <v>109</v>
      </c>
      <c r="M99" s="153"/>
      <c r="N99" s="153"/>
      <c r="O99" s="153"/>
      <c r="P99" s="153"/>
      <c r="Q99" s="153"/>
      <c r="R99" s="90"/>
      <c r="AB99" s="93"/>
      <c r="AL99" s="93"/>
      <c r="AP99" s="114">
        <f t="shared" si="15"/>
        <v>0</v>
      </c>
    </row>
    <row r="100" spans="28:42" ht="24.75" customHeight="1">
      <c r="AB100" s="93">
        <f t="shared" si="20"/>
        <v>0</v>
      </c>
      <c r="AL100" s="93"/>
      <c r="AP100" s="114">
        <f t="shared" si="15"/>
        <v>0</v>
      </c>
    </row>
    <row r="101" spans="3:42" ht="24.75" customHeight="1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AB101" s="93">
        <f t="shared" si="20"/>
        <v>0</v>
      </c>
      <c r="AL101" s="93"/>
      <c r="AP101" s="114">
        <f t="shared" si="15"/>
        <v>0</v>
      </c>
    </row>
    <row r="102" spans="4:42" ht="24.75" customHeight="1">
      <c r="D102" s="3"/>
      <c r="E102" s="3"/>
      <c r="F102" s="3"/>
      <c r="G102" s="62"/>
      <c r="H102" s="3"/>
      <c r="I102" s="3"/>
      <c r="J102" s="3"/>
      <c r="K102" s="3"/>
      <c r="L102" s="3"/>
      <c r="M102" s="3"/>
      <c r="N102" s="3"/>
      <c r="O102" s="3"/>
      <c r="P102" s="62"/>
      <c r="Q102" s="3"/>
      <c r="R102" s="3"/>
      <c r="S102" s="3"/>
      <c r="AB102" s="93">
        <f t="shared" si="20"/>
        <v>0</v>
      </c>
      <c r="AL102" s="93"/>
      <c r="AP102" s="114">
        <f t="shared" si="15"/>
        <v>0</v>
      </c>
    </row>
    <row r="103" spans="28:42" ht="24.75" customHeight="1">
      <c r="AB103" s="93">
        <f t="shared" si="20"/>
        <v>0</v>
      </c>
      <c r="AL103" s="93"/>
      <c r="AP103" s="114">
        <f t="shared" si="15"/>
        <v>0</v>
      </c>
    </row>
    <row r="104" spans="28:42" ht="24.75" customHeight="1">
      <c r="AB104" s="93">
        <f t="shared" si="20"/>
        <v>0</v>
      </c>
      <c r="AL104" s="93"/>
      <c r="AP104" s="114">
        <f t="shared" si="15"/>
        <v>0</v>
      </c>
    </row>
    <row r="105" spans="28:42" ht="15.75">
      <c r="AB105" s="93"/>
      <c r="AL105" s="93"/>
      <c r="AP105" s="114">
        <f t="shared" si="15"/>
        <v>0</v>
      </c>
    </row>
    <row r="106" spans="4:42" ht="15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AB106" s="93"/>
      <c r="AL106" s="93"/>
      <c r="AP106" s="114">
        <f t="shared" si="15"/>
        <v>0</v>
      </c>
    </row>
    <row r="107" spans="28:42" ht="15.75">
      <c r="AB107" s="93"/>
      <c r="AL107" s="93"/>
      <c r="AP107" s="114">
        <f t="shared" si="15"/>
        <v>0</v>
      </c>
    </row>
    <row r="108" spans="2:42" ht="15.75">
      <c r="B108" s="3" t="s">
        <v>110</v>
      </c>
      <c r="C108" s="3">
        <f>C11-D11-E11</f>
        <v>0</v>
      </c>
      <c r="F108" s="2">
        <f>C11-F11-G11-H11</f>
        <v>-3737915.124999881</v>
      </c>
      <c r="H108" s="2">
        <f>H11-I11-R11</f>
        <v>0</v>
      </c>
      <c r="I108" s="2">
        <f>I11-J11-K11-L11-M11-N11-O11-P11-Q11</f>
        <v>-1.1920928955078125E-07</v>
      </c>
      <c r="S108" s="2">
        <f>S11-R11-Q11-P11-O11-N11-M11</f>
        <v>0</v>
      </c>
      <c r="AB108" s="93"/>
      <c r="AL108" s="93"/>
      <c r="AP108" s="114">
        <f t="shared" si="15"/>
        <v>0</v>
      </c>
    </row>
    <row r="109" spans="3:42" ht="15.75">
      <c r="C109" s="3">
        <f aca="true" t="shared" si="21" ref="C109:C172">C12-D12-E12</f>
        <v>0</v>
      </c>
      <c r="F109" s="2">
        <f>C12-F12-G12-H12</f>
        <v>0</v>
      </c>
      <c r="H109" s="2">
        <f>H12-I12-R12</f>
        <v>0</v>
      </c>
      <c r="I109" s="2">
        <f aca="true" t="shared" si="22" ref="I109:I172">I12-J12-K12-L12-M12-N12-O12-P12-Q12</f>
        <v>0</v>
      </c>
      <c r="S109" s="2">
        <f aca="true" t="shared" si="23" ref="S109:S172">S12-R12-Q12-P12-O12-N12-M12</f>
        <v>0</v>
      </c>
      <c r="AB109" s="93"/>
      <c r="AL109" s="93"/>
      <c r="AP109" s="114">
        <f t="shared" si="15"/>
        <v>0</v>
      </c>
    </row>
    <row r="110" spans="3:42" ht="15.75">
      <c r="C110" s="3">
        <f t="shared" si="21"/>
        <v>0</v>
      </c>
      <c r="F110" s="2">
        <f aca="true" t="shared" si="24" ref="F110:F172">C13-F13-G13-H13</f>
        <v>0</v>
      </c>
      <c r="H110" s="2">
        <f aca="true" t="shared" si="25" ref="H110:H172">H13-I13-R13</f>
        <v>0</v>
      </c>
      <c r="I110" s="2">
        <f t="shared" si="22"/>
        <v>0</v>
      </c>
      <c r="S110" s="2">
        <f t="shared" si="23"/>
        <v>0</v>
      </c>
      <c r="AL110" s="93"/>
      <c r="AP110" s="114">
        <f t="shared" si="15"/>
        <v>0</v>
      </c>
    </row>
    <row r="111" spans="3:42" ht="15.75">
      <c r="C111" s="3">
        <f t="shared" si="21"/>
        <v>0</v>
      </c>
      <c r="F111" s="2">
        <f>C14-F14-G14-H14</f>
        <v>0</v>
      </c>
      <c r="H111" s="2">
        <f t="shared" si="25"/>
        <v>0</v>
      </c>
      <c r="I111" s="2">
        <f t="shared" si="22"/>
        <v>0</v>
      </c>
      <c r="S111" s="2">
        <f t="shared" si="23"/>
        <v>0</v>
      </c>
      <c r="AL111" s="93"/>
      <c r="AP111" s="114">
        <f t="shared" si="15"/>
        <v>0</v>
      </c>
    </row>
    <row r="112" spans="3:42" ht="15.75">
      <c r="C112" s="3">
        <f t="shared" si="21"/>
        <v>0</v>
      </c>
      <c r="F112" s="2">
        <f t="shared" si="24"/>
        <v>0</v>
      </c>
      <c r="H112" s="2">
        <f t="shared" si="25"/>
        <v>0</v>
      </c>
      <c r="I112" s="2">
        <f t="shared" si="22"/>
        <v>0</v>
      </c>
      <c r="S112" s="2">
        <f t="shared" si="23"/>
        <v>0</v>
      </c>
      <c r="AL112" s="93"/>
      <c r="AP112" s="114">
        <f t="shared" si="15"/>
        <v>0</v>
      </c>
    </row>
    <row r="113" spans="3:42" ht="15.75">
      <c r="C113" s="3">
        <f t="shared" si="21"/>
        <v>0</v>
      </c>
      <c r="F113" s="2">
        <f t="shared" si="24"/>
        <v>0</v>
      </c>
      <c r="H113" s="2">
        <f t="shared" si="25"/>
        <v>0</v>
      </c>
      <c r="I113" s="2">
        <f t="shared" si="22"/>
        <v>0</v>
      </c>
      <c r="S113" s="2">
        <f t="shared" si="23"/>
        <v>0</v>
      </c>
      <c r="AL113" s="93"/>
      <c r="AP113" s="114">
        <f t="shared" si="15"/>
        <v>0</v>
      </c>
    </row>
    <row r="114" spans="3:42" ht="15.75">
      <c r="C114" s="3">
        <f t="shared" si="21"/>
        <v>0</v>
      </c>
      <c r="F114" s="2">
        <f t="shared" si="24"/>
        <v>0</v>
      </c>
      <c r="H114" s="2">
        <f t="shared" si="25"/>
        <v>0</v>
      </c>
      <c r="I114" s="2">
        <f t="shared" si="22"/>
        <v>0</v>
      </c>
      <c r="S114" s="2">
        <f t="shared" si="23"/>
        <v>0</v>
      </c>
      <c r="AL114" s="93"/>
      <c r="AP114" s="114">
        <f t="shared" si="15"/>
        <v>0</v>
      </c>
    </row>
    <row r="115" spans="3:42" ht="15.75">
      <c r="C115" s="3">
        <f t="shared" si="21"/>
        <v>0</v>
      </c>
      <c r="F115" s="2">
        <f t="shared" si="24"/>
        <v>0</v>
      </c>
      <c r="H115" s="2">
        <f t="shared" si="25"/>
        <v>0</v>
      </c>
      <c r="I115" s="2">
        <f t="shared" si="22"/>
        <v>0</v>
      </c>
      <c r="S115" s="2">
        <f t="shared" si="23"/>
        <v>0</v>
      </c>
      <c r="AL115" s="93"/>
      <c r="AP115" s="114">
        <f t="shared" si="15"/>
        <v>0</v>
      </c>
    </row>
    <row r="116" spans="3:42" ht="15.75">
      <c r="C116" s="3">
        <f t="shared" si="21"/>
        <v>0</v>
      </c>
      <c r="F116" s="2">
        <f t="shared" si="24"/>
        <v>0</v>
      </c>
      <c r="H116" s="2">
        <f t="shared" si="25"/>
        <v>0</v>
      </c>
      <c r="I116" s="2">
        <f t="shared" si="22"/>
        <v>0</v>
      </c>
      <c r="S116" s="2">
        <f t="shared" si="23"/>
        <v>0</v>
      </c>
      <c r="AL116" s="93"/>
      <c r="AP116" s="114">
        <f t="shared" si="15"/>
        <v>0</v>
      </c>
    </row>
    <row r="117" spans="3:42" ht="15.75">
      <c r="C117" s="3">
        <f t="shared" si="21"/>
        <v>0</v>
      </c>
      <c r="F117" s="2">
        <f t="shared" si="24"/>
        <v>0</v>
      </c>
      <c r="H117" s="2">
        <f t="shared" si="25"/>
        <v>0</v>
      </c>
      <c r="I117" s="2">
        <f t="shared" si="22"/>
        <v>0</v>
      </c>
      <c r="S117" s="2">
        <f>S20-R20-Q20-P20-O20-N20-M20</f>
        <v>0</v>
      </c>
      <c r="AL117" s="93"/>
      <c r="AP117" s="114">
        <f t="shared" si="15"/>
        <v>0</v>
      </c>
    </row>
    <row r="118" spans="3:42" ht="15.75">
      <c r="C118" s="3">
        <f t="shared" si="21"/>
        <v>0</v>
      </c>
      <c r="F118" s="2">
        <f>C21-F21-G21-H21</f>
        <v>0</v>
      </c>
      <c r="H118" s="2">
        <f t="shared" si="25"/>
        <v>0</v>
      </c>
      <c r="I118" s="2">
        <f t="shared" si="22"/>
        <v>0</v>
      </c>
      <c r="S118" s="2">
        <f t="shared" si="23"/>
        <v>0</v>
      </c>
      <c r="AL118" s="93"/>
      <c r="AP118" s="114">
        <f t="shared" si="15"/>
        <v>0</v>
      </c>
    </row>
    <row r="119" spans="3:42" ht="15.75">
      <c r="C119" s="3">
        <f t="shared" si="21"/>
        <v>0</v>
      </c>
      <c r="F119" s="2">
        <f t="shared" si="24"/>
        <v>0</v>
      </c>
      <c r="H119" s="2">
        <f t="shared" si="25"/>
        <v>0</v>
      </c>
      <c r="I119" s="2">
        <f t="shared" si="22"/>
        <v>0</v>
      </c>
      <c r="S119" s="2">
        <f t="shared" si="23"/>
        <v>0</v>
      </c>
      <c r="AL119" s="93"/>
      <c r="AP119" s="114">
        <f t="shared" si="15"/>
        <v>0</v>
      </c>
    </row>
    <row r="120" spans="3:42" ht="15.75">
      <c r="C120" s="3">
        <f t="shared" si="21"/>
        <v>0</v>
      </c>
      <c r="F120" s="2">
        <f t="shared" si="24"/>
        <v>0</v>
      </c>
      <c r="H120" s="2">
        <f t="shared" si="25"/>
        <v>0</v>
      </c>
      <c r="I120" s="2">
        <f t="shared" si="22"/>
        <v>0</v>
      </c>
      <c r="S120" s="2">
        <f t="shared" si="23"/>
        <v>0</v>
      </c>
      <c r="AL120" s="93"/>
      <c r="AP120" s="114">
        <f t="shared" si="15"/>
        <v>0</v>
      </c>
    </row>
    <row r="121" spans="3:38" ht="15.75">
      <c r="C121" s="3">
        <f t="shared" si="21"/>
        <v>0</v>
      </c>
      <c r="F121" s="2">
        <f t="shared" si="24"/>
        <v>0</v>
      </c>
      <c r="H121" s="2">
        <f t="shared" si="25"/>
        <v>0</v>
      </c>
      <c r="I121" s="2">
        <f t="shared" si="22"/>
        <v>0</v>
      </c>
      <c r="S121" s="2">
        <f t="shared" si="23"/>
        <v>0</v>
      </c>
      <c r="AL121" s="93"/>
    </row>
    <row r="122" spans="3:38" ht="15.75">
      <c r="C122" s="3">
        <f t="shared" si="21"/>
        <v>0</v>
      </c>
      <c r="F122" s="2">
        <f t="shared" si="24"/>
        <v>0</v>
      </c>
      <c r="H122" s="2">
        <f t="shared" si="25"/>
        <v>0</v>
      </c>
      <c r="I122" s="2">
        <f t="shared" si="22"/>
        <v>0</v>
      </c>
      <c r="S122" s="2">
        <f t="shared" si="23"/>
        <v>0</v>
      </c>
      <c r="AL122" s="93"/>
    </row>
    <row r="123" spans="3:38" ht="15.75">
      <c r="C123" s="3">
        <f t="shared" si="21"/>
        <v>0</v>
      </c>
      <c r="F123" s="2">
        <f t="shared" si="24"/>
        <v>0</v>
      </c>
      <c r="H123" s="2">
        <f t="shared" si="25"/>
        <v>0</v>
      </c>
      <c r="I123" s="2">
        <f t="shared" si="22"/>
        <v>0</v>
      </c>
      <c r="S123" s="2">
        <f t="shared" si="23"/>
        <v>0</v>
      </c>
      <c r="AL123" s="93"/>
    </row>
    <row r="124" spans="3:38" ht="15.75">
      <c r="C124" s="3">
        <f t="shared" si="21"/>
        <v>0</v>
      </c>
      <c r="F124" s="2">
        <f t="shared" si="24"/>
        <v>0</v>
      </c>
      <c r="H124" s="2">
        <f t="shared" si="25"/>
        <v>0</v>
      </c>
      <c r="I124" s="2">
        <f t="shared" si="22"/>
        <v>0</v>
      </c>
      <c r="S124" s="2">
        <f t="shared" si="23"/>
        <v>0</v>
      </c>
      <c r="AL124" s="93"/>
    </row>
    <row r="125" spans="3:38" ht="15.75">
      <c r="C125" s="3">
        <f t="shared" si="21"/>
        <v>0</v>
      </c>
      <c r="F125" s="2">
        <f t="shared" si="24"/>
        <v>0</v>
      </c>
      <c r="H125" s="2">
        <f t="shared" si="25"/>
        <v>0</v>
      </c>
      <c r="I125" s="2">
        <f t="shared" si="22"/>
        <v>0</v>
      </c>
      <c r="S125" s="2">
        <f t="shared" si="23"/>
        <v>0</v>
      </c>
      <c r="AL125" s="93"/>
    </row>
    <row r="126" spans="3:38" ht="15.75">
      <c r="C126" s="3">
        <f t="shared" si="21"/>
        <v>0</v>
      </c>
      <c r="F126" s="2">
        <f t="shared" si="24"/>
        <v>0</v>
      </c>
      <c r="H126" s="2">
        <f t="shared" si="25"/>
        <v>0</v>
      </c>
      <c r="I126" s="2">
        <f t="shared" si="22"/>
        <v>0</v>
      </c>
      <c r="S126" s="2">
        <f t="shared" si="23"/>
        <v>0</v>
      </c>
      <c r="AL126" s="93"/>
    </row>
    <row r="127" spans="3:38" ht="15.75">
      <c r="C127" s="3">
        <f t="shared" si="21"/>
        <v>0</v>
      </c>
      <c r="F127" s="2">
        <f t="shared" si="24"/>
        <v>0</v>
      </c>
      <c r="H127" s="2">
        <f t="shared" si="25"/>
        <v>0</v>
      </c>
      <c r="I127" s="2">
        <f t="shared" si="22"/>
        <v>0</v>
      </c>
      <c r="S127" s="2">
        <f t="shared" si="23"/>
        <v>0</v>
      </c>
      <c r="AL127" s="93"/>
    </row>
    <row r="128" spans="3:38" ht="15.75">
      <c r="C128" s="3">
        <f t="shared" si="21"/>
        <v>0</v>
      </c>
      <c r="F128" s="2">
        <f t="shared" si="24"/>
        <v>0</v>
      </c>
      <c r="H128" s="2">
        <f t="shared" si="25"/>
        <v>0</v>
      </c>
      <c r="I128" s="2">
        <f t="shared" si="22"/>
        <v>0</v>
      </c>
      <c r="S128" s="2">
        <f t="shared" si="23"/>
        <v>0</v>
      </c>
      <c r="AL128" s="93"/>
    </row>
    <row r="129" spans="3:38" ht="15.75">
      <c r="C129" s="3">
        <f t="shared" si="21"/>
        <v>0</v>
      </c>
      <c r="F129" s="2">
        <f t="shared" si="24"/>
        <v>0</v>
      </c>
      <c r="H129" s="2">
        <f t="shared" si="25"/>
        <v>0</v>
      </c>
      <c r="I129" s="2">
        <f t="shared" si="22"/>
        <v>0</v>
      </c>
      <c r="S129" s="2">
        <f t="shared" si="23"/>
        <v>0</v>
      </c>
      <c r="AL129" s="93"/>
    </row>
    <row r="130" spans="3:38" ht="15.75">
      <c r="C130" s="3">
        <f t="shared" si="21"/>
        <v>0</v>
      </c>
      <c r="F130" s="2">
        <f t="shared" si="24"/>
        <v>0</v>
      </c>
      <c r="H130" s="2">
        <f t="shared" si="25"/>
        <v>0</v>
      </c>
      <c r="I130" s="2">
        <f t="shared" si="22"/>
        <v>0</v>
      </c>
      <c r="S130" s="2">
        <f t="shared" si="23"/>
        <v>0</v>
      </c>
      <c r="AL130" s="93"/>
    </row>
    <row r="131" spans="3:38" ht="15.75">
      <c r="C131" s="3">
        <f t="shared" si="21"/>
        <v>0</v>
      </c>
      <c r="F131" s="2">
        <f t="shared" si="24"/>
        <v>0</v>
      </c>
      <c r="H131" s="2">
        <f t="shared" si="25"/>
        <v>0</v>
      </c>
      <c r="I131" s="2">
        <f t="shared" si="22"/>
        <v>0</v>
      </c>
      <c r="S131" s="2">
        <f t="shared" si="23"/>
        <v>0</v>
      </c>
      <c r="AL131" s="93"/>
    </row>
    <row r="132" spans="3:38" ht="15.75">
      <c r="C132" s="3">
        <f t="shared" si="21"/>
        <v>0</v>
      </c>
      <c r="F132" s="2">
        <f t="shared" si="24"/>
        <v>0</v>
      </c>
      <c r="H132" s="2">
        <f t="shared" si="25"/>
        <v>0</v>
      </c>
      <c r="I132" s="2">
        <f t="shared" si="22"/>
        <v>0</v>
      </c>
      <c r="S132" s="2">
        <f t="shared" si="23"/>
        <v>0</v>
      </c>
      <c r="AL132" s="93"/>
    </row>
    <row r="133" spans="3:38" ht="15.75">
      <c r="C133" s="3">
        <f t="shared" si="21"/>
        <v>0</v>
      </c>
      <c r="F133" s="2">
        <f t="shared" si="24"/>
        <v>0</v>
      </c>
      <c r="H133" s="2">
        <f t="shared" si="25"/>
        <v>0</v>
      </c>
      <c r="I133" s="2">
        <f t="shared" si="22"/>
        <v>0</v>
      </c>
      <c r="S133" s="2">
        <f t="shared" si="23"/>
        <v>0</v>
      </c>
      <c r="AL133" s="93"/>
    </row>
    <row r="134" spans="3:38" ht="15.75">
      <c r="C134" s="3">
        <f t="shared" si="21"/>
        <v>0</v>
      </c>
      <c r="F134" s="2">
        <f t="shared" si="24"/>
        <v>0</v>
      </c>
      <c r="H134" s="2">
        <f t="shared" si="25"/>
        <v>0</v>
      </c>
      <c r="I134" s="2">
        <f t="shared" si="22"/>
        <v>0</v>
      </c>
      <c r="S134" s="2">
        <f t="shared" si="23"/>
        <v>0</v>
      </c>
      <c r="AL134" s="93"/>
    </row>
    <row r="135" spans="3:38" ht="15.75">
      <c r="C135" s="3">
        <f t="shared" si="21"/>
        <v>0</v>
      </c>
      <c r="F135" s="2">
        <f t="shared" si="24"/>
        <v>0</v>
      </c>
      <c r="H135" s="2">
        <f t="shared" si="25"/>
        <v>0</v>
      </c>
      <c r="I135" s="2">
        <f t="shared" si="22"/>
        <v>0</v>
      </c>
      <c r="S135" s="2">
        <f t="shared" si="23"/>
        <v>0</v>
      </c>
      <c r="AL135" s="93"/>
    </row>
    <row r="136" spans="3:38" ht="15.75">
      <c r="C136" s="3">
        <f t="shared" si="21"/>
        <v>0</v>
      </c>
      <c r="F136" s="2">
        <f t="shared" si="24"/>
        <v>0</v>
      </c>
      <c r="H136" s="2">
        <f t="shared" si="25"/>
        <v>0</v>
      </c>
      <c r="I136" s="2">
        <f t="shared" si="22"/>
        <v>0</v>
      </c>
      <c r="S136" s="2">
        <f t="shared" si="23"/>
        <v>0</v>
      </c>
      <c r="AL136" s="93"/>
    </row>
    <row r="137" spans="3:38" ht="15.75">
      <c r="C137" s="3">
        <f t="shared" si="21"/>
        <v>0</v>
      </c>
      <c r="F137" s="2">
        <f t="shared" si="24"/>
        <v>0</v>
      </c>
      <c r="H137" s="2">
        <f t="shared" si="25"/>
        <v>0</v>
      </c>
      <c r="I137" s="2">
        <f t="shared" si="22"/>
        <v>0</v>
      </c>
      <c r="S137" s="2">
        <f t="shared" si="23"/>
        <v>0</v>
      </c>
      <c r="AL137" s="93"/>
    </row>
    <row r="138" spans="3:38" ht="15.75">
      <c r="C138" s="3">
        <f t="shared" si="21"/>
        <v>0</v>
      </c>
      <c r="F138" s="2">
        <f t="shared" si="24"/>
        <v>0</v>
      </c>
      <c r="H138" s="2">
        <f t="shared" si="25"/>
        <v>0</v>
      </c>
      <c r="I138" s="2">
        <f t="shared" si="22"/>
        <v>-9.313225746154785E-10</v>
      </c>
      <c r="S138" s="2">
        <f t="shared" si="23"/>
        <v>0</v>
      </c>
      <c r="AL138" s="93"/>
    </row>
    <row r="139" spans="3:38" ht="15.75">
      <c r="C139" s="3">
        <f t="shared" si="21"/>
        <v>0</v>
      </c>
      <c r="F139" s="2">
        <f t="shared" si="24"/>
        <v>0</v>
      </c>
      <c r="H139" s="2">
        <f t="shared" si="25"/>
        <v>0</v>
      </c>
      <c r="I139" s="2">
        <f t="shared" si="22"/>
        <v>0</v>
      </c>
      <c r="S139" s="2">
        <f t="shared" si="23"/>
        <v>0</v>
      </c>
      <c r="AL139" s="93"/>
    </row>
    <row r="140" spans="3:38" ht="15.75">
      <c r="C140" s="3">
        <f t="shared" si="21"/>
        <v>0</v>
      </c>
      <c r="F140" s="2">
        <f t="shared" si="24"/>
        <v>0</v>
      </c>
      <c r="H140" s="2">
        <f t="shared" si="25"/>
        <v>0</v>
      </c>
      <c r="I140" s="2">
        <f t="shared" si="22"/>
        <v>0</v>
      </c>
      <c r="S140" s="2">
        <f t="shared" si="23"/>
        <v>0</v>
      </c>
      <c r="AL140" s="93"/>
    </row>
    <row r="141" spans="3:38" ht="15.75">
      <c r="C141" s="3">
        <f t="shared" si="21"/>
        <v>0</v>
      </c>
      <c r="F141" s="2">
        <f t="shared" si="24"/>
        <v>0</v>
      </c>
      <c r="H141" s="2">
        <f t="shared" si="25"/>
        <v>0</v>
      </c>
      <c r="I141" s="2">
        <f t="shared" si="22"/>
        <v>0</v>
      </c>
      <c r="S141" s="2">
        <f t="shared" si="23"/>
        <v>0</v>
      </c>
      <c r="AL141" s="93"/>
    </row>
    <row r="142" spans="3:38" ht="15.75">
      <c r="C142" s="3">
        <f t="shared" si="21"/>
        <v>0</v>
      </c>
      <c r="F142" s="2">
        <f t="shared" si="24"/>
        <v>0</v>
      </c>
      <c r="H142" s="2">
        <f t="shared" si="25"/>
        <v>0</v>
      </c>
      <c r="I142" s="2">
        <f t="shared" si="22"/>
        <v>0</v>
      </c>
      <c r="S142" s="2">
        <f t="shared" si="23"/>
        <v>0</v>
      </c>
      <c r="AL142" s="93"/>
    </row>
    <row r="143" spans="3:38" ht="15.75">
      <c r="C143" s="3">
        <f t="shared" si="21"/>
        <v>0</v>
      </c>
      <c r="F143" s="2">
        <f t="shared" si="24"/>
        <v>0</v>
      </c>
      <c r="H143" s="2">
        <f t="shared" si="25"/>
        <v>0</v>
      </c>
      <c r="I143" s="2">
        <f t="shared" si="22"/>
        <v>-5.820766091346741E-11</v>
      </c>
      <c r="S143" s="2">
        <f t="shared" si="23"/>
        <v>0</v>
      </c>
      <c r="AL143" s="93"/>
    </row>
    <row r="144" spans="3:38" ht="15.75">
      <c r="C144" s="3">
        <f t="shared" si="21"/>
        <v>0</v>
      </c>
      <c r="F144" s="2">
        <f>C47-F47-G47-H47</f>
        <v>-0.125</v>
      </c>
      <c r="H144" s="2">
        <f t="shared" si="25"/>
        <v>0</v>
      </c>
      <c r="I144" s="2">
        <f t="shared" si="22"/>
        <v>0</v>
      </c>
      <c r="S144" s="2">
        <f t="shared" si="23"/>
        <v>0</v>
      </c>
      <c r="AL144" s="93"/>
    </row>
    <row r="145" spans="3:38" ht="15.75">
      <c r="C145" s="3">
        <f t="shared" si="21"/>
        <v>0</v>
      </c>
      <c r="F145" s="2">
        <f t="shared" si="24"/>
        <v>0</v>
      </c>
      <c r="H145" s="2">
        <f t="shared" si="25"/>
        <v>0</v>
      </c>
      <c r="I145" s="2">
        <f t="shared" si="22"/>
        <v>0</v>
      </c>
      <c r="S145" s="2">
        <f t="shared" si="23"/>
        <v>0</v>
      </c>
      <c r="AL145" s="93"/>
    </row>
    <row r="146" spans="3:38" ht="15.75">
      <c r="C146" s="3">
        <f t="shared" si="21"/>
        <v>0</v>
      </c>
      <c r="F146" s="2">
        <f t="shared" si="24"/>
        <v>-0.125</v>
      </c>
      <c r="H146" s="2">
        <f t="shared" si="25"/>
        <v>0</v>
      </c>
      <c r="I146" s="2">
        <f t="shared" si="22"/>
        <v>0</v>
      </c>
      <c r="S146" s="2">
        <f t="shared" si="23"/>
        <v>0</v>
      </c>
      <c r="AL146" s="93"/>
    </row>
    <row r="147" spans="3:38" ht="15.75">
      <c r="C147" s="3">
        <f t="shared" si="21"/>
        <v>0</v>
      </c>
      <c r="F147" s="2">
        <f t="shared" si="24"/>
        <v>0</v>
      </c>
      <c r="H147" s="2">
        <f t="shared" si="25"/>
        <v>0</v>
      </c>
      <c r="I147" s="2">
        <f t="shared" si="22"/>
        <v>0</v>
      </c>
      <c r="S147" s="2">
        <f t="shared" si="23"/>
        <v>0</v>
      </c>
      <c r="AL147" s="93"/>
    </row>
    <row r="148" spans="3:38" ht="15.75">
      <c r="C148" s="3">
        <f t="shared" si="21"/>
        <v>0</v>
      </c>
      <c r="F148" s="2">
        <f t="shared" si="24"/>
        <v>0</v>
      </c>
      <c r="H148" s="2">
        <f t="shared" si="25"/>
        <v>0</v>
      </c>
      <c r="I148" s="2">
        <f t="shared" si="22"/>
        <v>0</v>
      </c>
      <c r="S148" s="2">
        <f t="shared" si="23"/>
        <v>0</v>
      </c>
      <c r="AL148" s="93"/>
    </row>
    <row r="149" spans="3:38" ht="15.75">
      <c r="C149" s="3">
        <f t="shared" si="21"/>
        <v>0</v>
      </c>
      <c r="F149" s="2">
        <f t="shared" si="24"/>
        <v>0</v>
      </c>
      <c r="H149" s="2">
        <f t="shared" si="25"/>
        <v>0</v>
      </c>
      <c r="I149" s="2">
        <f t="shared" si="22"/>
        <v>0</v>
      </c>
      <c r="S149" s="2">
        <f t="shared" si="23"/>
        <v>0</v>
      </c>
      <c r="AL149" s="93"/>
    </row>
    <row r="150" spans="3:38" ht="15.75">
      <c r="C150" s="3">
        <f t="shared" si="21"/>
        <v>0</v>
      </c>
      <c r="F150" s="2">
        <f t="shared" si="24"/>
        <v>0</v>
      </c>
      <c r="H150" s="2">
        <f t="shared" si="25"/>
        <v>0</v>
      </c>
      <c r="I150" s="2">
        <f t="shared" si="22"/>
        <v>0</v>
      </c>
      <c r="S150" s="2">
        <f t="shared" si="23"/>
        <v>0</v>
      </c>
      <c r="AL150" s="93"/>
    </row>
    <row r="151" spans="3:38" ht="15.75">
      <c r="C151" s="3">
        <f t="shared" si="21"/>
        <v>0</v>
      </c>
      <c r="F151" s="2">
        <f t="shared" si="24"/>
        <v>0</v>
      </c>
      <c r="H151" s="2">
        <f t="shared" si="25"/>
        <v>0</v>
      </c>
      <c r="I151" s="2">
        <f t="shared" si="22"/>
        <v>0</v>
      </c>
      <c r="S151" s="2">
        <f t="shared" si="23"/>
        <v>0</v>
      </c>
      <c r="AL151" s="93"/>
    </row>
    <row r="152" spans="3:38" ht="15.75">
      <c r="C152" s="3">
        <f t="shared" si="21"/>
        <v>0</v>
      </c>
      <c r="F152" s="2">
        <f t="shared" si="24"/>
        <v>0</v>
      </c>
      <c r="H152" s="2">
        <f t="shared" si="25"/>
        <v>0</v>
      </c>
      <c r="I152" s="2">
        <f t="shared" si="22"/>
        <v>0</v>
      </c>
      <c r="S152" s="2">
        <f t="shared" si="23"/>
        <v>0</v>
      </c>
      <c r="AL152" s="93"/>
    </row>
    <row r="153" spans="3:38" ht="15.75">
      <c r="C153" s="3">
        <f t="shared" si="21"/>
        <v>0</v>
      </c>
      <c r="F153" s="2">
        <f t="shared" si="24"/>
        <v>0</v>
      </c>
      <c r="H153" s="2">
        <f t="shared" si="25"/>
        <v>0</v>
      </c>
      <c r="I153" s="2">
        <f t="shared" si="22"/>
        <v>0</v>
      </c>
      <c r="S153" s="2">
        <f t="shared" si="23"/>
        <v>0</v>
      </c>
      <c r="AL153" s="93"/>
    </row>
    <row r="154" spans="3:38" ht="15.75">
      <c r="C154" s="3">
        <f t="shared" si="21"/>
        <v>0</v>
      </c>
      <c r="F154" s="2">
        <f t="shared" si="24"/>
        <v>0</v>
      </c>
      <c r="H154" s="2">
        <f t="shared" si="25"/>
        <v>0</v>
      </c>
      <c r="I154" s="2">
        <f t="shared" si="22"/>
        <v>0</v>
      </c>
      <c r="S154" s="2">
        <f t="shared" si="23"/>
        <v>0</v>
      </c>
      <c r="AL154" s="93"/>
    </row>
    <row r="155" spans="3:38" ht="15.75">
      <c r="C155" s="3">
        <f t="shared" si="21"/>
        <v>0</v>
      </c>
      <c r="F155" s="2">
        <f t="shared" si="24"/>
        <v>0</v>
      </c>
      <c r="H155" s="2">
        <f t="shared" si="25"/>
        <v>0</v>
      </c>
      <c r="I155" s="2">
        <f t="shared" si="22"/>
        <v>0</v>
      </c>
      <c r="S155" s="2">
        <f t="shared" si="23"/>
        <v>0</v>
      </c>
      <c r="AL155" s="93"/>
    </row>
    <row r="156" spans="3:38" ht="15.75">
      <c r="C156" s="3">
        <f t="shared" si="21"/>
        <v>0</v>
      </c>
      <c r="F156" s="2">
        <f t="shared" si="24"/>
        <v>0</v>
      </c>
      <c r="H156" s="2">
        <f t="shared" si="25"/>
        <v>0</v>
      </c>
      <c r="I156" s="2">
        <f t="shared" si="22"/>
        <v>0</v>
      </c>
      <c r="S156" s="2">
        <f t="shared" si="23"/>
        <v>0</v>
      </c>
      <c r="AL156" s="93"/>
    </row>
    <row r="157" spans="3:38" ht="15.75">
      <c r="C157" s="3">
        <f t="shared" si="21"/>
        <v>0</v>
      </c>
      <c r="F157" s="2">
        <f t="shared" si="24"/>
        <v>0</v>
      </c>
      <c r="H157" s="2">
        <f t="shared" si="25"/>
        <v>0</v>
      </c>
      <c r="I157" s="2">
        <f t="shared" si="22"/>
        <v>0</v>
      </c>
      <c r="S157" s="2">
        <f t="shared" si="23"/>
        <v>0</v>
      </c>
      <c r="AL157" s="93"/>
    </row>
    <row r="158" spans="3:38" ht="15.75">
      <c r="C158" s="3">
        <f t="shared" si="21"/>
        <v>0</v>
      </c>
      <c r="F158" s="2">
        <f t="shared" si="24"/>
        <v>0</v>
      </c>
      <c r="H158" s="2">
        <f t="shared" si="25"/>
        <v>0</v>
      </c>
      <c r="I158" s="2">
        <f t="shared" si="22"/>
        <v>0</v>
      </c>
      <c r="S158" s="2">
        <f t="shared" si="23"/>
        <v>0</v>
      </c>
      <c r="AL158" s="93"/>
    </row>
    <row r="159" spans="3:38" ht="15.75">
      <c r="C159" s="3">
        <f t="shared" si="21"/>
        <v>0</v>
      </c>
      <c r="F159" s="2">
        <f t="shared" si="24"/>
        <v>0</v>
      </c>
      <c r="H159" s="2">
        <f t="shared" si="25"/>
        <v>0</v>
      </c>
      <c r="I159" s="2">
        <f t="shared" si="22"/>
        <v>0</v>
      </c>
      <c r="S159" s="2">
        <f t="shared" si="23"/>
        <v>0</v>
      </c>
      <c r="AL159" s="93"/>
    </row>
    <row r="160" spans="3:38" ht="15.75">
      <c r="C160" s="3">
        <f t="shared" si="21"/>
        <v>0</v>
      </c>
      <c r="F160" s="2">
        <f t="shared" si="24"/>
        <v>0</v>
      </c>
      <c r="H160" s="2">
        <f t="shared" si="25"/>
        <v>0</v>
      </c>
      <c r="I160" s="2">
        <f t="shared" si="22"/>
        <v>0</v>
      </c>
      <c r="S160" s="2">
        <f t="shared" si="23"/>
        <v>0</v>
      </c>
      <c r="AL160" s="93"/>
    </row>
    <row r="161" spans="3:38" ht="15.75">
      <c r="C161" s="3">
        <f t="shared" si="21"/>
        <v>0</v>
      </c>
      <c r="F161" s="2">
        <f t="shared" si="24"/>
        <v>0</v>
      </c>
      <c r="H161" s="2">
        <f t="shared" si="25"/>
        <v>0</v>
      </c>
      <c r="I161" s="2">
        <f t="shared" si="22"/>
        <v>0</v>
      </c>
      <c r="S161" s="2">
        <f t="shared" si="23"/>
        <v>0</v>
      </c>
      <c r="AL161" s="93"/>
    </row>
    <row r="162" spans="3:38" ht="15.75">
      <c r="C162" s="3">
        <f t="shared" si="21"/>
        <v>0</v>
      </c>
      <c r="F162" s="2">
        <f t="shared" si="24"/>
        <v>0</v>
      </c>
      <c r="H162" s="2">
        <f t="shared" si="25"/>
        <v>0</v>
      </c>
      <c r="I162" s="2">
        <f t="shared" si="22"/>
        <v>0</v>
      </c>
      <c r="S162" s="2">
        <f t="shared" si="23"/>
        <v>0</v>
      </c>
      <c r="AL162" s="93"/>
    </row>
    <row r="163" spans="3:38" ht="15.75">
      <c r="C163" s="3">
        <f t="shared" si="21"/>
        <v>0</v>
      </c>
      <c r="F163" s="2">
        <f t="shared" si="24"/>
        <v>0</v>
      </c>
      <c r="H163" s="2">
        <f t="shared" si="25"/>
        <v>0</v>
      </c>
      <c r="I163" s="2">
        <f t="shared" si="22"/>
        <v>0</v>
      </c>
      <c r="S163" s="2">
        <f t="shared" si="23"/>
        <v>0</v>
      </c>
      <c r="AL163" s="93"/>
    </row>
    <row r="164" spans="3:38" ht="15.75">
      <c r="C164" s="3">
        <f t="shared" si="21"/>
        <v>0</v>
      </c>
      <c r="F164" s="2">
        <f t="shared" si="24"/>
        <v>0</v>
      </c>
      <c r="H164" s="2">
        <f t="shared" si="25"/>
        <v>0</v>
      </c>
      <c r="I164" s="2">
        <f t="shared" si="22"/>
        <v>0</v>
      </c>
      <c r="S164" s="2">
        <f t="shared" si="23"/>
        <v>0</v>
      </c>
      <c r="AL164" s="93"/>
    </row>
    <row r="165" spans="3:38" ht="15.75">
      <c r="C165" s="3">
        <f t="shared" si="21"/>
        <v>0</v>
      </c>
      <c r="F165" s="2">
        <f t="shared" si="24"/>
        <v>0</v>
      </c>
      <c r="H165" s="2">
        <f>H68-I68-R68</f>
        <v>0</v>
      </c>
      <c r="I165" s="2">
        <f t="shared" si="22"/>
        <v>0</v>
      </c>
      <c r="S165" s="2">
        <f t="shared" si="23"/>
        <v>0</v>
      </c>
      <c r="AL165" s="93"/>
    </row>
    <row r="166" spans="3:38" ht="15.75">
      <c r="C166" s="3">
        <f t="shared" si="21"/>
        <v>0</v>
      </c>
      <c r="F166" s="2">
        <f t="shared" si="24"/>
        <v>-3737915</v>
      </c>
      <c r="H166" s="2">
        <f t="shared" si="25"/>
        <v>0</v>
      </c>
      <c r="I166" s="2">
        <f t="shared" si="22"/>
        <v>0</v>
      </c>
      <c r="S166" s="2">
        <f t="shared" si="23"/>
        <v>0</v>
      </c>
      <c r="AL166" s="93"/>
    </row>
    <row r="167" spans="3:38" ht="15.75">
      <c r="C167" s="3">
        <f t="shared" si="21"/>
        <v>0</v>
      </c>
      <c r="F167" s="2">
        <f t="shared" si="24"/>
        <v>0</v>
      </c>
      <c r="H167" s="2">
        <f t="shared" si="25"/>
        <v>0</v>
      </c>
      <c r="I167" s="2">
        <f t="shared" si="22"/>
        <v>0</v>
      </c>
      <c r="S167" s="2">
        <f t="shared" si="23"/>
        <v>0</v>
      </c>
      <c r="AL167" s="93"/>
    </row>
    <row r="168" spans="3:38" ht="15.75">
      <c r="C168" s="3">
        <f t="shared" si="21"/>
        <v>0</v>
      </c>
      <c r="F168" s="2">
        <f t="shared" si="24"/>
        <v>-3737915</v>
      </c>
      <c r="H168" s="2">
        <f t="shared" si="25"/>
        <v>0</v>
      </c>
      <c r="I168" s="2">
        <f t="shared" si="22"/>
        <v>0</v>
      </c>
      <c r="S168" s="2">
        <f t="shared" si="23"/>
        <v>0</v>
      </c>
      <c r="AL168" s="93"/>
    </row>
    <row r="169" spans="3:38" ht="15.75">
      <c r="C169" s="3">
        <f t="shared" si="21"/>
        <v>0</v>
      </c>
      <c r="F169" s="2">
        <f t="shared" si="24"/>
        <v>0</v>
      </c>
      <c r="H169" s="2">
        <f t="shared" si="25"/>
        <v>0</v>
      </c>
      <c r="I169" s="2">
        <f t="shared" si="22"/>
        <v>0</v>
      </c>
      <c r="S169" s="2">
        <f t="shared" si="23"/>
        <v>0</v>
      </c>
      <c r="AL169" s="93"/>
    </row>
    <row r="170" spans="3:38" ht="15.75">
      <c r="C170" s="3">
        <f t="shared" si="21"/>
        <v>0</v>
      </c>
      <c r="F170" s="2">
        <f>C73-F73-G73-H73</f>
        <v>0</v>
      </c>
      <c r="H170" s="2">
        <f t="shared" si="25"/>
        <v>0</v>
      </c>
      <c r="I170" s="2">
        <f>I73-J73-K73-L73-M73-N73-O73-P73-Q73</f>
        <v>0</v>
      </c>
      <c r="S170" s="2">
        <f t="shared" si="23"/>
        <v>0</v>
      </c>
      <c r="AL170" s="93"/>
    </row>
    <row r="171" spans="3:38" ht="15.75">
      <c r="C171" s="3">
        <f t="shared" si="21"/>
        <v>0</v>
      </c>
      <c r="F171" s="2">
        <f t="shared" si="24"/>
        <v>0</v>
      </c>
      <c r="H171" s="2">
        <f t="shared" si="25"/>
        <v>0</v>
      </c>
      <c r="I171" s="2">
        <f t="shared" si="22"/>
        <v>0</v>
      </c>
      <c r="S171" s="2">
        <f t="shared" si="23"/>
        <v>0</v>
      </c>
      <c r="AL171" s="93"/>
    </row>
    <row r="172" spans="3:38" ht="15.75">
      <c r="C172" s="3">
        <f t="shared" si="21"/>
        <v>0</v>
      </c>
      <c r="F172" s="2">
        <f t="shared" si="24"/>
        <v>0</v>
      </c>
      <c r="H172" s="2">
        <f t="shared" si="25"/>
        <v>0</v>
      </c>
      <c r="I172" s="2">
        <f t="shared" si="22"/>
        <v>0</v>
      </c>
      <c r="S172" s="2">
        <f t="shared" si="23"/>
        <v>0</v>
      </c>
      <c r="AL172" s="93"/>
    </row>
    <row r="173" spans="3:38" ht="15.75">
      <c r="C173" s="3">
        <f aca="true" t="shared" si="26" ref="C173:C187">C76-D76-E76</f>
        <v>0</v>
      </c>
      <c r="F173" s="2">
        <f aca="true" t="shared" si="27" ref="F173:F187">C76-F76-G76-H76</f>
        <v>0</v>
      </c>
      <c r="H173" s="2">
        <f aca="true" t="shared" si="28" ref="H173:H187">H76-I76-R76</f>
        <v>0</v>
      </c>
      <c r="I173" s="2">
        <f aca="true" t="shared" si="29" ref="I173:I187">I76-J76-K76-L76-M76-N76-O76-P76-Q76</f>
        <v>0</v>
      </c>
      <c r="S173" s="2">
        <f aca="true" t="shared" si="30" ref="S173:S187">S76-R76-Q76-P76-O76-N76-M76</f>
        <v>0</v>
      </c>
      <c r="AL173" s="93"/>
    </row>
    <row r="174" spans="3:38" ht="15.75">
      <c r="C174" s="3">
        <f t="shared" si="26"/>
        <v>0</v>
      </c>
      <c r="F174" s="2">
        <f t="shared" si="27"/>
        <v>0</v>
      </c>
      <c r="H174" s="2">
        <f t="shared" si="28"/>
        <v>0</v>
      </c>
      <c r="I174" s="2">
        <f t="shared" si="29"/>
        <v>0</v>
      </c>
      <c r="S174" s="2">
        <f t="shared" si="30"/>
        <v>0</v>
      </c>
      <c r="AL174" s="93"/>
    </row>
    <row r="175" spans="3:38" ht="15.75">
      <c r="C175" s="3">
        <f t="shared" si="26"/>
        <v>0</v>
      </c>
      <c r="F175" s="2">
        <f t="shared" si="27"/>
        <v>0</v>
      </c>
      <c r="H175" s="2">
        <f t="shared" si="28"/>
        <v>0</v>
      </c>
      <c r="I175" s="2">
        <f t="shared" si="29"/>
        <v>0</v>
      </c>
      <c r="S175" s="2">
        <f t="shared" si="30"/>
        <v>0</v>
      </c>
      <c r="AL175" s="93"/>
    </row>
    <row r="176" spans="3:38" ht="15.75">
      <c r="C176" s="3">
        <f t="shared" si="26"/>
        <v>0</v>
      </c>
      <c r="F176" s="2">
        <f t="shared" si="27"/>
        <v>0</v>
      </c>
      <c r="H176" s="2">
        <f t="shared" si="28"/>
        <v>0</v>
      </c>
      <c r="I176" s="2">
        <f t="shared" si="29"/>
        <v>0</v>
      </c>
      <c r="S176" s="2">
        <f t="shared" si="30"/>
        <v>0</v>
      </c>
      <c r="AL176" s="93"/>
    </row>
    <row r="177" spans="3:38" ht="15.75">
      <c r="C177" s="3">
        <f t="shared" si="26"/>
        <v>0</v>
      </c>
      <c r="F177" s="2">
        <f t="shared" si="27"/>
        <v>0</v>
      </c>
      <c r="H177" s="2">
        <f t="shared" si="28"/>
        <v>0</v>
      </c>
      <c r="I177" s="2">
        <f t="shared" si="29"/>
        <v>0</v>
      </c>
      <c r="S177" s="2">
        <f t="shared" si="30"/>
        <v>0</v>
      </c>
      <c r="AL177" s="93"/>
    </row>
    <row r="178" spans="3:38" ht="15.75">
      <c r="C178" s="3">
        <f t="shared" si="26"/>
        <v>0</v>
      </c>
      <c r="F178" s="2">
        <f t="shared" si="27"/>
        <v>0</v>
      </c>
      <c r="H178" s="2">
        <f t="shared" si="28"/>
        <v>0</v>
      </c>
      <c r="I178" s="2">
        <f t="shared" si="29"/>
        <v>0</v>
      </c>
      <c r="S178" s="2">
        <f t="shared" si="30"/>
        <v>0</v>
      </c>
      <c r="AL178" s="93"/>
    </row>
    <row r="179" spans="3:38" ht="15.75">
      <c r="C179" s="3">
        <f t="shared" si="26"/>
        <v>0</v>
      </c>
      <c r="F179" s="2">
        <f t="shared" si="27"/>
        <v>0</v>
      </c>
      <c r="H179" s="2">
        <f t="shared" si="28"/>
        <v>0</v>
      </c>
      <c r="I179" s="2">
        <f t="shared" si="29"/>
        <v>0</v>
      </c>
      <c r="S179" s="2">
        <f t="shared" si="30"/>
        <v>0</v>
      </c>
      <c r="AL179" s="93"/>
    </row>
    <row r="180" spans="3:38" ht="15.75">
      <c r="C180" s="3">
        <f t="shared" si="26"/>
        <v>0</v>
      </c>
      <c r="F180" s="2">
        <f t="shared" si="27"/>
        <v>0</v>
      </c>
      <c r="H180" s="2">
        <f t="shared" si="28"/>
        <v>0</v>
      </c>
      <c r="I180" s="2">
        <f t="shared" si="29"/>
        <v>0</v>
      </c>
      <c r="S180" s="2">
        <f t="shared" si="30"/>
        <v>0</v>
      </c>
      <c r="AL180" s="93"/>
    </row>
    <row r="181" spans="3:38" ht="15.75">
      <c r="C181" s="3">
        <f t="shared" si="26"/>
        <v>0</v>
      </c>
      <c r="F181" s="2">
        <f t="shared" si="27"/>
        <v>0</v>
      </c>
      <c r="H181" s="2">
        <f t="shared" si="28"/>
        <v>0</v>
      </c>
      <c r="I181" s="2">
        <f t="shared" si="29"/>
        <v>0</v>
      </c>
      <c r="S181" s="2">
        <f t="shared" si="30"/>
        <v>0</v>
      </c>
      <c r="AL181" s="93"/>
    </row>
    <row r="182" spans="3:38" ht="15.75">
      <c r="C182" s="3">
        <f t="shared" si="26"/>
        <v>0</v>
      </c>
      <c r="F182" s="2">
        <f t="shared" si="27"/>
        <v>0</v>
      </c>
      <c r="H182" s="2">
        <f t="shared" si="28"/>
        <v>0</v>
      </c>
      <c r="I182" s="2">
        <f t="shared" si="29"/>
        <v>0</v>
      </c>
      <c r="S182" s="2">
        <f t="shared" si="30"/>
        <v>0</v>
      </c>
      <c r="AL182" s="93"/>
    </row>
    <row r="183" spans="3:38" ht="15.75">
      <c r="C183" s="3">
        <f t="shared" si="26"/>
        <v>0</v>
      </c>
      <c r="F183" s="2">
        <f t="shared" si="27"/>
        <v>0</v>
      </c>
      <c r="H183" s="2">
        <f t="shared" si="28"/>
        <v>0</v>
      </c>
      <c r="I183" s="2">
        <f t="shared" si="29"/>
        <v>0</v>
      </c>
      <c r="S183" s="2">
        <f t="shared" si="30"/>
        <v>0</v>
      </c>
      <c r="AL183" s="93"/>
    </row>
    <row r="184" spans="3:38" ht="15.75">
      <c r="C184" s="3">
        <f t="shared" si="26"/>
        <v>0</v>
      </c>
      <c r="F184" s="2">
        <f t="shared" si="27"/>
        <v>0</v>
      </c>
      <c r="H184" s="2">
        <f t="shared" si="28"/>
        <v>0</v>
      </c>
      <c r="I184" s="2">
        <f t="shared" si="29"/>
        <v>0</v>
      </c>
      <c r="S184" s="2">
        <f t="shared" si="30"/>
        <v>0</v>
      </c>
      <c r="AL184" s="93"/>
    </row>
    <row r="185" spans="3:38" ht="15.75">
      <c r="C185" s="3">
        <f t="shared" si="26"/>
        <v>0</v>
      </c>
      <c r="F185" s="2">
        <f t="shared" si="27"/>
        <v>0</v>
      </c>
      <c r="H185" s="2">
        <f t="shared" si="28"/>
        <v>0</v>
      </c>
      <c r="I185" s="2">
        <f t="shared" si="29"/>
        <v>0</v>
      </c>
      <c r="S185" s="2">
        <f t="shared" si="30"/>
        <v>0</v>
      </c>
      <c r="AL185" s="93"/>
    </row>
    <row r="186" spans="3:38" ht="15.75">
      <c r="C186" s="3">
        <f t="shared" si="26"/>
        <v>0</v>
      </c>
      <c r="F186" s="2">
        <f t="shared" si="27"/>
        <v>0</v>
      </c>
      <c r="H186" s="2">
        <f t="shared" si="28"/>
        <v>0</v>
      </c>
      <c r="I186" s="2">
        <f t="shared" si="29"/>
        <v>0</v>
      </c>
      <c r="S186" s="2">
        <f t="shared" si="30"/>
        <v>0</v>
      </c>
      <c r="AL186" s="93"/>
    </row>
    <row r="187" spans="3:38" ht="15.75">
      <c r="C187" s="3">
        <f t="shared" si="26"/>
        <v>0</v>
      </c>
      <c r="F187" s="2">
        <f t="shared" si="27"/>
        <v>0</v>
      </c>
      <c r="H187" s="2">
        <f t="shared" si="28"/>
        <v>0</v>
      </c>
      <c r="I187" s="2">
        <f t="shared" si="29"/>
        <v>0</v>
      </c>
      <c r="S187" s="2">
        <f t="shared" si="30"/>
        <v>0</v>
      </c>
      <c r="AL187" s="93"/>
    </row>
    <row r="188" ht="15.75">
      <c r="AL188" s="93"/>
    </row>
    <row r="189" ht="15.75">
      <c r="AL189" s="93">
        <f>AK189-D189</f>
        <v>0</v>
      </c>
    </row>
    <row r="190" spans="9:38" ht="15.75">
      <c r="I190" s="109"/>
      <c r="AL190" s="93">
        <f>AK190-D190</f>
        <v>0</v>
      </c>
    </row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</sheetData>
  <sheetProtection/>
  <mergeCells count="33">
    <mergeCell ref="C95:E95"/>
    <mergeCell ref="A11:B11"/>
    <mergeCell ref="C6:E6"/>
    <mergeCell ref="D7:E7"/>
    <mergeCell ref="D8:D9"/>
    <mergeCell ref="C7:C9"/>
    <mergeCell ref="E8:E9"/>
    <mergeCell ref="A10:B10"/>
    <mergeCell ref="A6:B9"/>
    <mergeCell ref="S6:S9"/>
    <mergeCell ref="T6:T9"/>
    <mergeCell ref="I7:Q7"/>
    <mergeCell ref="J8:Q8"/>
    <mergeCell ref="R7:R9"/>
    <mergeCell ref="H6:R6"/>
    <mergeCell ref="I8:I9"/>
    <mergeCell ref="H7:H9"/>
    <mergeCell ref="B1:C1"/>
    <mergeCell ref="B2:D2"/>
    <mergeCell ref="B3:C3"/>
    <mergeCell ref="F1:N1"/>
    <mergeCell ref="F2:N2"/>
    <mergeCell ref="F3:N3"/>
    <mergeCell ref="L95:Q95"/>
    <mergeCell ref="C99:E99"/>
    <mergeCell ref="L99:Q99"/>
    <mergeCell ref="Q2:S2"/>
    <mergeCell ref="Q4:S4"/>
    <mergeCell ref="C94:E94"/>
    <mergeCell ref="L94:Q94"/>
    <mergeCell ref="G6:G9"/>
    <mergeCell ref="F6:F9"/>
    <mergeCell ref="L93:Q93"/>
  </mergeCells>
  <printOptions/>
  <pageMargins left="0.2362204724409449" right="0.15748031496062992" top="0.29527559055118113" bottom="0.29527559055118113" header="0.1574803149606299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2018-06-04T06:59:53Z</cp:lastPrinted>
  <dcterms:created xsi:type="dcterms:W3CDTF">2015-09-07T02:20:26Z</dcterms:created>
  <dcterms:modified xsi:type="dcterms:W3CDTF">2018-06-04T09:51:36Z</dcterms:modified>
  <cp:category/>
  <cp:version/>
  <cp:contentType/>
  <cp:contentStatus/>
</cp:coreProperties>
</file>